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cbb1870cdc1b7f7/Travel/web/"/>
    </mc:Choice>
  </mc:AlternateContent>
  <xr:revisionPtr revIDLastSave="8" documentId="8_{707F7E3C-1570-4CC8-B462-280F6128DA37}" xr6:coauthVersionLast="47" xr6:coauthVersionMax="47" xr10:uidLastSave="{4C18E0B7-560D-423B-BDAD-80D1F1A6BF5F}"/>
  <bookViews>
    <workbookView xWindow="-98" yWindow="-98" windowWidth="21795" windowHeight="13875" firstSheet="1" activeTab="1" xr2:uid="{ACDB1AE3-B1C9-4E03-9D2E-03B27C5EDE25}"/>
  </bookViews>
  <sheets>
    <sheet name="Exchange" sheetId="1" state="hidden" r:id="rId1"/>
    <sheet name="Summary" sheetId="2" r:id="rId2"/>
    <sheet name="Points" sheetId="4" state="hidden" r:id="rId3"/>
    <sheet name="Marriot" sheetId="3" state="hidden" r:id="rId4"/>
    <sheet name="Hilton" sheetId="5" state="hidden" r:id="rId5"/>
    <sheet name="IHG" sheetId="6" state="hidden" r:id="rId6"/>
    <sheet name="Accor" sheetId="7" state="hidden" r:id="rId7"/>
    <sheet name="Hyatt" sheetId="8" state="hidden" r:id="rId8"/>
    <sheet name="Wyndham" sheetId="9" state="hidden" r:id="rId9"/>
    <sheet name="Radisson" sheetId="10" state="hidden" r:id="rId10"/>
  </sheets>
  <definedNames>
    <definedName name="accor">Accor!$B$3:$B$7</definedName>
    <definedName name="ExternalData_1" localSheetId="0" hidden="1">Exchange!$A$2:$D$182</definedName>
    <definedName name="Hilton">Hilton!$B$3:$B$6</definedName>
    <definedName name="hyatt">Hyatt!$B$3:$B$6</definedName>
    <definedName name="IHG">IHG!$B$3:$B$7</definedName>
    <definedName name="Marriot">Marriot!$B$3:$B$8</definedName>
    <definedName name="Wyndham">Wyndham!$B$3:$B$6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4" l="1"/>
  <c r="D2" i="2"/>
  <c r="H9" i="4"/>
  <c r="H7" i="4" l="1"/>
  <c r="H6" i="4"/>
  <c r="H5" i="4"/>
  <c r="H4" i="4"/>
  <c r="I7" i="2" s="1"/>
  <c r="H3" i="4"/>
  <c r="I8" i="2" s="1"/>
  <c r="D10" i="2"/>
  <c r="I13" i="2"/>
  <c r="I12" i="2"/>
  <c r="I11" i="2"/>
  <c r="I9" i="2"/>
  <c r="M13" i="2"/>
  <c r="E13" i="2"/>
  <c r="H13" i="2"/>
  <c r="G13" i="2"/>
  <c r="M5" i="10"/>
  <c r="M4" i="10"/>
  <c r="M3" i="10"/>
  <c r="M12" i="2"/>
  <c r="E12" i="2"/>
  <c r="H12" i="2"/>
  <c r="G12" i="2"/>
  <c r="M6" i="9"/>
  <c r="M5" i="9"/>
  <c r="M4" i="9"/>
  <c r="M3" i="9"/>
  <c r="H11" i="2"/>
  <c r="H9" i="2"/>
  <c r="H8" i="2"/>
  <c r="H7" i="2"/>
  <c r="G11" i="2"/>
  <c r="G9" i="2"/>
  <c r="G8" i="2"/>
  <c r="G7" i="2"/>
  <c r="M11" i="2"/>
  <c r="E11" i="2"/>
  <c r="M6" i="8"/>
  <c r="M5" i="8"/>
  <c r="M4" i="8"/>
  <c r="M3" i="8"/>
  <c r="P6" i="7"/>
  <c r="P5" i="7"/>
  <c r="P4" i="7"/>
  <c r="P3" i="7"/>
  <c r="P7" i="7" l="1"/>
  <c r="M10" i="2"/>
  <c r="E10" i="2"/>
  <c r="M9" i="2"/>
  <c r="E9" i="2"/>
  <c r="M7" i="6"/>
  <c r="M6" i="6"/>
  <c r="M5" i="6"/>
  <c r="M4" i="6"/>
  <c r="M3" i="6"/>
  <c r="M8" i="2"/>
  <c r="L6" i="5"/>
  <c r="L5" i="5"/>
  <c r="L4" i="5"/>
  <c r="L3" i="5"/>
  <c r="E8" i="2"/>
  <c r="M7" i="2"/>
  <c r="N8" i="3"/>
  <c r="N7" i="3"/>
  <c r="N6" i="3"/>
  <c r="N5" i="3"/>
  <c r="N4" i="3"/>
  <c r="N3" i="3"/>
  <c r="E7" i="2"/>
  <c r="G9" i="4"/>
  <c r="G8" i="4"/>
  <c r="G7" i="4"/>
  <c r="G5" i="4"/>
  <c r="G4" i="4"/>
  <c r="G3" i="4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C3" i="2" s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C4" i="2" s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D3" i="2" l="1"/>
  <c r="F8" i="2" s="1"/>
  <c r="J8" i="2" s="1"/>
  <c r="K8" i="2" s="1"/>
  <c r="D4" i="2"/>
  <c r="F10" i="2" s="1"/>
  <c r="J10" i="2" s="1"/>
  <c r="F11" i="2" l="1"/>
  <c r="J11" i="2" s="1"/>
  <c r="K11" i="2" s="1"/>
  <c r="F12" i="2"/>
  <c r="J12" i="2" s="1"/>
  <c r="K12" i="2" s="1"/>
  <c r="F7" i="2"/>
  <c r="J7" i="2" s="1"/>
  <c r="K7" i="2" s="1"/>
  <c r="F13" i="2"/>
  <c r="J13" i="2" s="1"/>
  <c r="K13" i="2" s="1"/>
  <c r="F9" i="2"/>
  <c r="J9" i="2" s="1"/>
  <c r="K9" i="2" s="1"/>
  <c r="K10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Muazzam Rahim, Vodacom</author>
  </authors>
  <commentList>
    <comment ref="D10" authorId="0" shapeId="0" xr:uid="{89E0BEA3-F75F-4CB7-9A7E-70FB7B4A9F7F}">
      <text>
        <r>
          <rPr>
            <b/>
            <sz val="9"/>
            <color indexed="81"/>
            <rFont val="Tahoma"/>
            <family val="2"/>
          </rPr>
          <t>EUR, not USD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0" authorId="0" shapeId="0" xr:uid="{F8F7294A-10AC-4FE1-9961-5A384B157B5C}">
      <text>
        <r>
          <rPr>
            <b/>
            <sz val="9"/>
            <color indexed="81"/>
            <rFont val="Tahoma"/>
            <charset val="1"/>
          </rPr>
          <t>Eur, Not USD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1872E4E-3A0D-47D2-AA78-D3F752973808}" keepAlive="1" name="Query - data" description="Connection to the 'data' query in the workbook." type="5" refreshedVersion="8" background="1" saveData="1">
    <dbPr connection="Provider=Microsoft.Mashup.OleDb.1;Data Source=$Workbook$;Location=data;Extended Properties=&quot;&quot;" command="SELECT * FROM [data]"/>
  </connection>
</connections>
</file>

<file path=xl/sharedStrings.xml><?xml version="1.0" encoding="utf-8"?>
<sst xmlns="http://schemas.openxmlformats.org/spreadsheetml/2006/main" count="1114" uniqueCount="642">
  <si>
    <t>https://api.fxratesapi.com/latest?base=zar&amp;format=xml&amp;places=5</t>
  </si>
  <si>
    <t>code</t>
  </si>
  <si>
    <t>rate</t>
  </si>
  <si>
    <t>base</t>
  </si>
  <si>
    <t>date</t>
  </si>
  <si>
    <t>Abbreviation</t>
  </si>
  <si>
    <t>Currency Name</t>
  </si>
  <si>
    <t>ZAR</t>
  </si>
  <si>
    <t>1</t>
  </si>
  <si>
    <t>South African Rand</t>
  </si>
  <si>
    <t>ADA</t>
  </si>
  <si>
    <t>Cardano (Cryptocurrency)</t>
  </si>
  <si>
    <t>AED</t>
  </si>
  <si>
    <t>United Arab Emirates Dirham</t>
  </si>
  <si>
    <t>AFN</t>
  </si>
  <si>
    <t>Afghan Afghani</t>
  </si>
  <si>
    <t>ALL</t>
  </si>
  <si>
    <t>Albanian Lek</t>
  </si>
  <si>
    <t>AMD</t>
  </si>
  <si>
    <t>Armenian Dram</t>
  </si>
  <si>
    <t>ANG</t>
  </si>
  <si>
    <t>Netherlands Antillean Guilder</t>
  </si>
  <si>
    <t>AOA</t>
  </si>
  <si>
    <t>Angolan Kwanza</t>
  </si>
  <si>
    <t>ARB</t>
  </si>
  <si>
    <t>Arbitrum (Cryptocurrency)</t>
  </si>
  <si>
    <t>ARS</t>
  </si>
  <si>
    <t>Argentine Peso</t>
  </si>
  <si>
    <t>AUD</t>
  </si>
  <si>
    <t>Australian Dollar</t>
  </si>
  <si>
    <t>AWG</t>
  </si>
  <si>
    <t>Aruban Florin</t>
  </si>
  <si>
    <t>AZN</t>
  </si>
  <si>
    <t>Azerbaijani Manat</t>
  </si>
  <si>
    <t>BAM</t>
  </si>
  <si>
    <t>Bosnia and Herzegovina Convertible Mark</t>
  </si>
  <si>
    <t>BBD</t>
  </si>
  <si>
    <t>Barbadian Dollar</t>
  </si>
  <si>
    <t>BDT</t>
  </si>
  <si>
    <t>Bangladeshi Taka</t>
  </si>
  <si>
    <t>BGN</t>
  </si>
  <si>
    <t>Bulgarian Lev</t>
  </si>
  <si>
    <t>BHD</t>
  </si>
  <si>
    <t>Bahraini Dinar</t>
  </si>
  <si>
    <t>BIF</t>
  </si>
  <si>
    <t>Burundian Franc</t>
  </si>
  <si>
    <t>BMD</t>
  </si>
  <si>
    <t>Bermudian Dollar</t>
  </si>
  <si>
    <t>BNB</t>
  </si>
  <si>
    <t>Binance Coin (Cryptocurrency)</t>
  </si>
  <si>
    <t>BND</t>
  </si>
  <si>
    <t>Brunei Dollar</t>
  </si>
  <si>
    <t>BOB</t>
  </si>
  <si>
    <t>Bolivian Boliviano</t>
  </si>
  <si>
    <t>BRL</t>
  </si>
  <si>
    <t>Brazilian Real</t>
  </si>
  <si>
    <t>BSD</t>
  </si>
  <si>
    <t>Bahamian Dollar</t>
  </si>
  <si>
    <t>BTC</t>
  </si>
  <si>
    <t>0</t>
  </si>
  <si>
    <t>Bitcoin (Cryptocurrency)</t>
  </si>
  <si>
    <t>BTN</t>
  </si>
  <si>
    <t>Bhutanese Ngultrum</t>
  </si>
  <si>
    <t>BWP</t>
  </si>
  <si>
    <t>Botswana Pula</t>
  </si>
  <si>
    <t>BYN</t>
  </si>
  <si>
    <t>Belarusian Ruble</t>
  </si>
  <si>
    <t>BYR</t>
  </si>
  <si>
    <t>Belarusian Ruble (Old)</t>
  </si>
  <si>
    <t>BZD</t>
  </si>
  <si>
    <t>Belize Dollar</t>
  </si>
  <si>
    <t>CAD</t>
  </si>
  <si>
    <t>Canadian Dollar</t>
  </si>
  <si>
    <t>CDF</t>
  </si>
  <si>
    <t>Congolese Franc</t>
  </si>
  <si>
    <t>CHF</t>
  </si>
  <si>
    <t>Swiss Franc</t>
  </si>
  <si>
    <t>CLF</t>
  </si>
  <si>
    <t>Chilean Unidad de Fomento</t>
  </si>
  <si>
    <t>CLP</t>
  </si>
  <si>
    <t>Chilean Peso</t>
  </si>
  <si>
    <t>CNY</t>
  </si>
  <si>
    <t>Chinese Yuan</t>
  </si>
  <si>
    <t>COP</t>
  </si>
  <si>
    <t>Colombian Peso</t>
  </si>
  <si>
    <t>CRC</t>
  </si>
  <si>
    <t>Costa Rican Colón</t>
  </si>
  <si>
    <t>CUC</t>
  </si>
  <si>
    <t>Cuban Convertible Peso</t>
  </si>
  <si>
    <t>CUP</t>
  </si>
  <si>
    <t>Cuban Peso</t>
  </si>
  <si>
    <t>CVE</t>
  </si>
  <si>
    <t>Cape Verdean Escudo</t>
  </si>
  <si>
    <t>CZK</t>
  </si>
  <si>
    <t>Czech Koruna</t>
  </si>
  <si>
    <t>DAI</t>
  </si>
  <si>
    <t>Dai (Cryptocurrency)</t>
  </si>
  <si>
    <t>DJF</t>
  </si>
  <si>
    <t>Djiboutian Franc</t>
  </si>
  <si>
    <t>DKK</t>
  </si>
  <si>
    <t>Danish Krone</t>
  </si>
  <si>
    <t>DOP</t>
  </si>
  <si>
    <t>Dominican Peso</t>
  </si>
  <si>
    <t>DOT</t>
  </si>
  <si>
    <t>Polkadot (Cryptocurrency)</t>
  </si>
  <si>
    <t>DZD</t>
  </si>
  <si>
    <t>Algerian Dinar</t>
  </si>
  <si>
    <t>EGP</t>
  </si>
  <si>
    <t>Egyptian Pound</t>
  </si>
  <si>
    <t>ERN</t>
  </si>
  <si>
    <t>Eritrean Nakfa</t>
  </si>
  <si>
    <t>ETB</t>
  </si>
  <si>
    <t>Ethiopian Birr</t>
  </si>
  <si>
    <t>ETH</t>
  </si>
  <si>
    <t>0.00002</t>
  </si>
  <si>
    <t>Ethereum (Cryptocurrency)</t>
  </si>
  <si>
    <t>EUR</t>
  </si>
  <si>
    <t>Euro</t>
  </si>
  <si>
    <t>FJD</t>
  </si>
  <si>
    <t>Fijian Dollar</t>
  </si>
  <si>
    <t>FKP</t>
  </si>
  <si>
    <t>Falkland Islands Pound</t>
  </si>
  <si>
    <t>GBP</t>
  </si>
  <si>
    <t>British Pound Sterling</t>
  </si>
  <si>
    <t>GEL</t>
  </si>
  <si>
    <t>Georgian Lari</t>
  </si>
  <si>
    <t>GGP</t>
  </si>
  <si>
    <t>Guernsey Pound</t>
  </si>
  <si>
    <t>GHS</t>
  </si>
  <si>
    <t>Ghanaian Cedi</t>
  </si>
  <si>
    <t>GIP</t>
  </si>
  <si>
    <t>Gibraltar Pound</t>
  </si>
  <si>
    <t>GMD</t>
  </si>
  <si>
    <t>Gambian Dalasi</t>
  </si>
  <si>
    <t>GNF</t>
  </si>
  <si>
    <t>Guinean Franc</t>
  </si>
  <si>
    <t>GTQ</t>
  </si>
  <si>
    <t>Guatemalan Quetzal</t>
  </si>
  <si>
    <t>GYD</t>
  </si>
  <si>
    <t>Guyanese Dollar</t>
  </si>
  <si>
    <t>HKD</t>
  </si>
  <si>
    <t>Hong Kong Dollar</t>
  </si>
  <si>
    <t>HNL</t>
  </si>
  <si>
    <t>Honduran Lempira</t>
  </si>
  <si>
    <t>HRK</t>
  </si>
  <si>
    <t>Croatian Kuna</t>
  </si>
  <si>
    <t>HTG</t>
  </si>
  <si>
    <t>Haitian Gourde</t>
  </si>
  <si>
    <t>HUF</t>
  </si>
  <si>
    <t>Hungarian Forint</t>
  </si>
  <si>
    <t>IDR</t>
  </si>
  <si>
    <t>Indonesian Rupiah</t>
  </si>
  <si>
    <t>ILS</t>
  </si>
  <si>
    <t>Israeli New Shekel</t>
  </si>
  <si>
    <t>IMP</t>
  </si>
  <si>
    <t>Isle of Man Pound</t>
  </si>
  <si>
    <t>INR</t>
  </si>
  <si>
    <t>Indian Rupee</t>
  </si>
  <si>
    <t>IQD</t>
  </si>
  <si>
    <t>Iraqi Dinar</t>
  </si>
  <si>
    <t>IRR</t>
  </si>
  <si>
    <t>Iranian Rial</t>
  </si>
  <si>
    <t>ISK</t>
  </si>
  <si>
    <t>Icelandic Króna</t>
  </si>
  <si>
    <t>JEP</t>
  </si>
  <si>
    <t>Jersey Pound</t>
  </si>
  <si>
    <t>JMD</t>
  </si>
  <si>
    <t>Jamaican Dollar</t>
  </si>
  <si>
    <t>JOD</t>
  </si>
  <si>
    <t>Jordanian Dinar</t>
  </si>
  <si>
    <t>JPY</t>
  </si>
  <si>
    <t>Japanese Yen</t>
  </si>
  <si>
    <t>KES</t>
  </si>
  <si>
    <t>Kenyan Shilling</t>
  </si>
  <si>
    <t>KGS</t>
  </si>
  <si>
    <t>Kyrgyzstani Som</t>
  </si>
  <si>
    <t>KHR</t>
  </si>
  <si>
    <t>Cambodian Riel</t>
  </si>
  <si>
    <t>KMF</t>
  </si>
  <si>
    <t>Comorian Franc</t>
  </si>
  <si>
    <t>KPW</t>
  </si>
  <si>
    <t>North Korean Won</t>
  </si>
  <si>
    <t>KRW</t>
  </si>
  <si>
    <t>South Korean Won</t>
  </si>
  <si>
    <t>KWD</t>
  </si>
  <si>
    <t>Kuwaiti Dinar</t>
  </si>
  <si>
    <t>KYD</t>
  </si>
  <si>
    <t>Cayman Islands Dollar</t>
  </si>
  <si>
    <t>KZT</t>
  </si>
  <si>
    <t>Kazakhstani Tenge</t>
  </si>
  <si>
    <t>LAK</t>
  </si>
  <si>
    <t>Lao Kip</t>
  </si>
  <si>
    <t>LBP</t>
  </si>
  <si>
    <t>Lebanese Pound</t>
  </si>
  <si>
    <t>LKR</t>
  </si>
  <si>
    <t>Sri Lankan Rupee</t>
  </si>
  <si>
    <t>LRD</t>
  </si>
  <si>
    <t>Liberian Dollar</t>
  </si>
  <si>
    <t>LSL</t>
  </si>
  <si>
    <t>Lesotho Loti</t>
  </si>
  <si>
    <t>LTC</t>
  </si>
  <si>
    <t>Litecoin (Cryptocurrency)</t>
  </si>
  <si>
    <t>LTL</t>
  </si>
  <si>
    <t>Lithuanian Litas (Old)</t>
  </si>
  <si>
    <t>LVL</t>
  </si>
  <si>
    <t>Latvian Lats (Old)</t>
  </si>
  <si>
    <t>LYD</t>
  </si>
  <si>
    <t>Libyan Dinar</t>
  </si>
  <si>
    <t>MAD</t>
  </si>
  <si>
    <t>Moroccan Dirham</t>
  </si>
  <si>
    <t>MDL</t>
  </si>
  <si>
    <t>Moldovan Leu</t>
  </si>
  <si>
    <t>MGA</t>
  </si>
  <si>
    <t>Malagasy Ariary</t>
  </si>
  <si>
    <t>MKD</t>
  </si>
  <si>
    <t>Macedonian Denar</t>
  </si>
  <si>
    <t>MMK</t>
  </si>
  <si>
    <t>Myanmar Kyat</t>
  </si>
  <si>
    <t>MNT</t>
  </si>
  <si>
    <t>Mongolian Tugrik</t>
  </si>
  <si>
    <t>MOP</t>
  </si>
  <si>
    <t>Macanese Pataca</t>
  </si>
  <si>
    <t>MRO</t>
  </si>
  <si>
    <t>Mauritanian Ouguiya (Old)</t>
  </si>
  <si>
    <t>MUR</t>
  </si>
  <si>
    <t>Mauritian Rupee</t>
  </si>
  <si>
    <t>MVR</t>
  </si>
  <si>
    <t>Maldivian Rufiyaa</t>
  </si>
  <si>
    <t>MWK</t>
  </si>
  <si>
    <t>Malawian Kwacha</t>
  </si>
  <si>
    <t>MXN</t>
  </si>
  <si>
    <t>Mexican Peso</t>
  </si>
  <si>
    <t>MYR</t>
  </si>
  <si>
    <t>Malaysian Ringgit</t>
  </si>
  <si>
    <t>MZN</t>
  </si>
  <si>
    <t>Mozambican Metical</t>
  </si>
  <si>
    <t>NAD</t>
  </si>
  <si>
    <t>Namibian Dollar</t>
  </si>
  <si>
    <t>NGN</t>
  </si>
  <si>
    <t>Nigerian Naira</t>
  </si>
  <si>
    <t>NIO</t>
  </si>
  <si>
    <t>Nicaraguan Córdoba</t>
  </si>
  <si>
    <t>NOK</t>
  </si>
  <si>
    <t>Norwegian Krone</t>
  </si>
  <si>
    <t>NPR</t>
  </si>
  <si>
    <t>Nepalese Rupee</t>
  </si>
  <si>
    <t>NZD</t>
  </si>
  <si>
    <t>New Zealand Dollar</t>
  </si>
  <si>
    <t>OMR</t>
  </si>
  <si>
    <t>Omani Rial</t>
  </si>
  <si>
    <t>OP</t>
  </si>
  <si>
    <t>PAB</t>
  </si>
  <si>
    <t>Panamanian Balboa</t>
  </si>
  <si>
    <t>PEN</t>
  </si>
  <si>
    <t>Peruvian Sol</t>
  </si>
  <si>
    <t>PGK</t>
  </si>
  <si>
    <t>Papua New Guinean Kina</t>
  </si>
  <si>
    <t>PHP</t>
  </si>
  <si>
    <t>Philippine Peso</t>
  </si>
  <si>
    <t>PKR</t>
  </si>
  <si>
    <t>Pakistani Rupee</t>
  </si>
  <si>
    <t>PLN</t>
  </si>
  <si>
    <t>Polish Złoty</t>
  </si>
  <si>
    <t>PYG</t>
  </si>
  <si>
    <t>Paraguayan Guarani</t>
  </si>
  <si>
    <t>QAR</t>
  </si>
  <si>
    <t>Qatari Rial</t>
  </si>
  <si>
    <t>RON</t>
  </si>
  <si>
    <t>Romanian Leu</t>
  </si>
  <si>
    <t>RSD</t>
  </si>
  <si>
    <t>Serbian Dinar</t>
  </si>
  <si>
    <t>RUB</t>
  </si>
  <si>
    <t>Russian Ruble</t>
  </si>
  <si>
    <t>RWF</t>
  </si>
  <si>
    <t>Rwandan Franc</t>
  </si>
  <si>
    <t>SAR</t>
  </si>
  <si>
    <t>Saudi Riyal</t>
  </si>
  <si>
    <t>SBD</t>
  </si>
  <si>
    <t>Solomon Islands Dollar</t>
  </si>
  <si>
    <t>SCR</t>
  </si>
  <si>
    <t>Seychellois Rupee</t>
  </si>
  <si>
    <t>SDG</t>
  </si>
  <si>
    <t>Sudanese Pound</t>
  </si>
  <si>
    <t>SEK</t>
  </si>
  <si>
    <t>Swedish Krona</t>
  </si>
  <si>
    <t>SGD</t>
  </si>
  <si>
    <t>Singapore Dollar</t>
  </si>
  <si>
    <t>SHP</t>
  </si>
  <si>
    <t>Saint Helena Pound</t>
  </si>
  <si>
    <t>SLL</t>
  </si>
  <si>
    <t>Sierra Leonean Leone</t>
  </si>
  <si>
    <t>SOL</t>
  </si>
  <si>
    <t>Solana (Cryptocurrency)</t>
  </si>
  <si>
    <t>SOS</t>
  </si>
  <si>
    <t>Somali Shilling</t>
  </si>
  <si>
    <t>SRD</t>
  </si>
  <si>
    <t>Surinamese Dollar</t>
  </si>
  <si>
    <t>STD</t>
  </si>
  <si>
    <t>São Tomé and Príncipe Dobra (Old)</t>
  </si>
  <si>
    <t>SVC</t>
  </si>
  <si>
    <t>Salvadoran Colón</t>
  </si>
  <si>
    <t>SYP</t>
  </si>
  <si>
    <t>Syrian Pound</t>
  </si>
  <si>
    <t>SZL</t>
  </si>
  <si>
    <t>Swazi Lilangeni</t>
  </si>
  <si>
    <t>THB</t>
  </si>
  <si>
    <t>Thai Baht</t>
  </si>
  <si>
    <t>TJS</t>
  </si>
  <si>
    <t>Tajikistani Somoni</t>
  </si>
  <si>
    <t>TMT</t>
  </si>
  <si>
    <t>Turkmenistani Manat</t>
  </si>
  <si>
    <t>TND</t>
  </si>
  <si>
    <t>Tunisian Dinar</t>
  </si>
  <si>
    <t>TOP</t>
  </si>
  <si>
    <t>Tongan Paʻanga</t>
  </si>
  <si>
    <t>TRY</t>
  </si>
  <si>
    <t>Turkish Lira</t>
  </si>
  <si>
    <t>TTD</t>
  </si>
  <si>
    <t>Trinidad and Tobago Dollar</t>
  </si>
  <si>
    <t>TWD</t>
  </si>
  <si>
    <t>New Taiwan Dollar</t>
  </si>
  <si>
    <t>TZS</t>
  </si>
  <si>
    <t>Tanzanian Shilling</t>
  </si>
  <si>
    <t>UAH</t>
  </si>
  <si>
    <t>Ukrainian Hryvnia</t>
  </si>
  <si>
    <t>UGX</t>
  </si>
  <si>
    <t>Ugandan Shilling</t>
  </si>
  <si>
    <t>USD</t>
  </si>
  <si>
    <t>United States Dollar</t>
  </si>
  <si>
    <t>UYU</t>
  </si>
  <si>
    <t>Uruguayan Peso</t>
  </si>
  <si>
    <t>UZS</t>
  </si>
  <si>
    <t>Uzbekistani Som</t>
  </si>
  <si>
    <t>VEF</t>
  </si>
  <si>
    <t>Venezuelan Bolívar (Old)</t>
  </si>
  <si>
    <t>VND</t>
  </si>
  <si>
    <t>Vietnamese Dong</t>
  </si>
  <si>
    <t>VUV</t>
  </si>
  <si>
    <t>Vanuatu Vatu</t>
  </si>
  <si>
    <t>WST</t>
  </si>
  <si>
    <t>Samoan Tala</t>
  </si>
  <si>
    <t>XAF</t>
  </si>
  <si>
    <t>Central African CFA Franc</t>
  </si>
  <si>
    <t>XAG</t>
  </si>
  <si>
    <t>Silver (Commodity)</t>
  </si>
  <si>
    <t>XAU</t>
  </si>
  <si>
    <t>Gold (Commodity)</t>
  </si>
  <si>
    <t>XCD</t>
  </si>
  <si>
    <t>East Caribbean Dollar</t>
  </si>
  <si>
    <t>XDR</t>
  </si>
  <si>
    <t>Special Drawing Rights (IMF)</t>
  </si>
  <si>
    <t>XOF</t>
  </si>
  <si>
    <t>West African CFA Franc</t>
  </si>
  <si>
    <t>XPD</t>
  </si>
  <si>
    <t>0.00005</t>
  </si>
  <si>
    <t>Palladium (Commodity)</t>
  </si>
  <si>
    <t>XPF</t>
  </si>
  <si>
    <t>CFP Franc</t>
  </si>
  <si>
    <t>XPT</t>
  </si>
  <si>
    <t>0.00004</t>
  </si>
  <si>
    <t>Platinum (Commodity)</t>
  </si>
  <si>
    <t>XRP</t>
  </si>
  <si>
    <t>Ripple (Cryptocurrency)</t>
  </si>
  <si>
    <t>YER</t>
  </si>
  <si>
    <t>Yemeni Rial</t>
  </si>
  <si>
    <t>ZMK</t>
  </si>
  <si>
    <t>Zambian Kwacha (Old)</t>
  </si>
  <si>
    <t>ZMW</t>
  </si>
  <si>
    <t>Zambian Kwacha</t>
  </si>
  <si>
    <t>ZWL</t>
  </si>
  <si>
    <t>0.00007</t>
  </si>
  <si>
    <t>0.00046</t>
  </si>
  <si>
    <t>Eur</t>
  </si>
  <si>
    <t> Member</t>
  </si>
  <si>
    <t> Silver Elite</t>
  </si>
  <si>
    <t> Gold Elite</t>
  </si>
  <si>
    <t> Platinum Elite</t>
  </si>
  <si>
    <t> Titanium Elite</t>
  </si>
  <si>
    <t> Ambassador Elite</t>
  </si>
  <si>
    <t>Late Checkout</t>
  </si>
  <si>
    <t>Room Upgrade</t>
  </si>
  <si>
    <t>2pm Late Checkout</t>
  </si>
  <si>
    <t>Enhanced Room Upgrade</t>
  </si>
  <si>
    <t>Gift Choice (Breakfast/Amenity/points)</t>
  </si>
  <si>
    <t>Lounge Access</t>
  </si>
  <si>
    <t>48 Hour Guaranteed Rooms</t>
  </si>
  <si>
    <t>Ambassador service</t>
  </si>
  <si>
    <t>Hertz fast track</t>
  </si>
  <si>
    <t>Base Earn</t>
  </si>
  <si>
    <t>Elite Bonus</t>
  </si>
  <si>
    <t>Points earned</t>
  </si>
  <si>
    <t>Hotel Program</t>
  </si>
  <si>
    <t>2024 Low End</t>
  </si>
  <si>
    <t>2024 High End</t>
  </si>
  <si>
    <t>2025 Low End</t>
  </si>
  <si>
    <t>2025 High End</t>
  </si>
  <si>
    <t>Hilton Honors</t>
  </si>
  <si>
    <t>Marriott Bonvoy</t>
  </si>
  <si>
    <t>IHG One Rewards</t>
  </si>
  <si>
    <t>Accor Live Limitless</t>
  </si>
  <si>
    <t>World of Hyatt</t>
  </si>
  <si>
    <t>Wyndham Rewards</t>
  </si>
  <si>
    <t>Radisson Rewards</t>
  </si>
  <si>
    <t>USD cents</t>
  </si>
  <si>
    <t>% Back</t>
  </si>
  <si>
    <t>Average 2025</t>
  </si>
  <si>
    <t>5th night free on points</t>
  </si>
  <si>
    <t>Point (cash)  value  Back  ZAR</t>
  </si>
  <si>
    <t>Main perks</t>
  </si>
  <si>
    <t>Member</t>
  </si>
  <si>
    <t>Silver</t>
  </si>
  <si>
    <t xml:space="preserve">Gold </t>
  </si>
  <si>
    <t>Diamond</t>
  </si>
  <si>
    <t>Boost</t>
  </si>
  <si>
    <t>Earn per USD</t>
  </si>
  <si>
    <t>Late Check Out</t>
  </si>
  <si>
    <t>Room ugrade</t>
  </si>
  <si>
    <t>Brekfast /F&amp;B Credit</t>
  </si>
  <si>
    <t>48 Hour Room Guarantee</t>
  </si>
  <si>
    <t>Club Member</t>
  </si>
  <si>
    <t>Silver Elite</t>
  </si>
  <si>
    <t>Gold Elite</t>
  </si>
  <si>
    <t>Platinum Elite</t>
  </si>
  <si>
    <t>Diamond Elite</t>
  </si>
  <si>
    <t>Hertz 5 Star</t>
  </si>
  <si>
    <t>Reward nights Discount</t>
  </si>
  <si>
    <t>Diamond Support</t>
  </si>
  <si>
    <t>Upgrades</t>
  </si>
  <si>
    <t>72 hour Guaranteed room availability</t>
  </si>
  <si>
    <t>Amenity/Snack</t>
  </si>
  <si>
    <t>Amenity/Snack/Breakfast</t>
  </si>
  <si>
    <t>Early Check in / Late Checkout</t>
  </si>
  <si>
    <t>Classic</t>
  </si>
  <si>
    <t>Gold</t>
  </si>
  <si>
    <t>Platinum</t>
  </si>
  <si>
    <t>Welcome Drink</t>
  </si>
  <si>
    <t>Early check-in or Late Check out</t>
  </si>
  <si>
    <t>Early check-in &amp; Late Check out</t>
  </si>
  <si>
    <t>72 hour room availability</t>
  </si>
  <si>
    <t>48 Hour Room availability</t>
  </si>
  <si>
    <t>Upgrade room</t>
  </si>
  <si>
    <t>Welcome Amenity</t>
  </si>
  <si>
    <t>Suite Night Upgrade</t>
  </si>
  <si>
    <t>Premium support</t>
  </si>
  <si>
    <t>Breakfast</t>
  </si>
  <si>
    <t>Dining rewards</t>
  </si>
  <si>
    <t>Earn per EUR</t>
  </si>
  <si>
    <t>Amount spent in ZAR (ex Taxes)</t>
  </si>
  <si>
    <t>Discoverist</t>
  </si>
  <si>
    <t>Explorist</t>
  </si>
  <si>
    <t>Globalist</t>
  </si>
  <si>
    <t>Premium Internet + Water</t>
  </si>
  <si>
    <t>Preferred room upgrade</t>
  </si>
  <si>
    <t>Upgraded room</t>
  </si>
  <si>
    <t>Suite Upgrade</t>
  </si>
  <si>
    <t>Extra late checkout</t>
  </si>
  <si>
    <t>48 Hour Room Avaialability</t>
  </si>
  <si>
    <t>72 Hour Room Avaialability</t>
  </si>
  <si>
    <t>Breakfast/ Lounge Access</t>
  </si>
  <si>
    <t>2 x Lounge access</t>
  </si>
  <si>
    <t>No resort fees</t>
  </si>
  <si>
    <t>Basic</t>
  </si>
  <si>
    <t>1 Point Value (USD Cents) - Low End</t>
  </si>
  <si>
    <t>1 Point Value (USD Cents) - High End</t>
  </si>
  <si>
    <t>Blue</t>
  </si>
  <si>
    <t>Preferred Room</t>
  </si>
  <si>
    <t>Early Check in</t>
  </si>
  <si>
    <t>Suit Upgrade</t>
  </si>
  <si>
    <t>Club</t>
  </si>
  <si>
    <t>Premium</t>
  </si>
  <si>
    <t>VIP</t>
  </si>
  <si>
    <t>Restaurant discount</t>
  </si>
  <si>
    <t>Early Check in  &amp; Late Check out</t>
  </si>
  <si>
    <t>Discount Booster</t>
  </si>
  <si>
    <t>Premium Support</t>
  </si>
  <si>
    <t>Free Breakfast</t>
  </si>
  <si>
    <t>VIP Access</t>
  </si>
  <si>
    <t>Base Earn Points\ per USD</t>
  </si>
  <si>
    <t>Eur not USD (Fixed rate)</t>
  </si>
  <si>
    <t>Use</t>
  </si>
  <si>
    <t>1 Point Value (USD Cents) - Used in calculation</t>
  </si>
  <si>
    <t>0.08636</t>
  </si>
  <si>
    <t>0.00136</t>
  </si>
  <si>
    <t>0.00034</t>
  </si>
  <si>
    <t>0.00148</t>
  </si>
  <si>
    <t>0.07717</t>
  </si>
  <si>
    <t>0.20507</t>
  </si>
  <si>
    <t>3.82778</t>
  </si>
  <si>
    <t>4.70122</t>
  </si>
  <si>
    <t>21.39803</t>
  </si>
  <si>
    <t>0.09715</t>
  </si>
  <si>
    <t>50.88852</t>
  </si>
  <si>
    <t>0.14574</t>
  </si>
  <si>
    <t>74.78846</t>
  </si>
  <si>
    <t>0.09995</t>
  </si>
  <si>
    <t>0.09492</t>
  </si>
  <si>
    <t>0.09433</t>
  </si>
  <si>
    <t>0.11167</t>
  </si>
  <si>
    <t>6.82045</t>
  </si>
  <si>
    <t>0.02099</t>
  </si>
  <si>
    <t>164.12191</t>
  </si>
  <si>
    <t>0.05584</t>
  </si>
  <si>
    <t>0.07185</t>
  </si>
  <si>
    <t>0.38688</t>
  </si>
  <si>
    <t>0.30738</t>
  </si>
  <si>
    <t>4.47512</t>
  </si>
  <si>
    <t>0.75177</t>
  </si>
  <si>
    <t>0.18398</t>
  </si>
  <si>
    <t>1839.75468</t>
  </si>
  <si>
    <t>0.07699</t>
  </si>
  <si>
    <t>160.62493</t>
  </si>
  <si>
    <t>0.04509</t>
  </si>
  <si>
    <t>53.95657</t>
  </si>
  <si>
    <t>0.40129</t>
  </si>
  <si>
    <t>228.51859</t>
  </si>
  <si>
    <t>28.17317</t>
  </si>
  <si>
    <t>1.34009</t>
  </si>
  <si>
    <t>5.3431</t>
  </si>
  <si>
    <t>1.18626</t>
  </si>
  <si>
    <t>0.0558</t>
  </si>
  <si>
    <t>9.9234</t>
  </si>
  <si>
    <t>0.36014</t>
  </si>
  <si>
    <t>3.39737</t>
  </si>
  <si>
    <t>0.01554</t>
  </si>
  <si>
    <t>7.31408</t>
  </si>
  <si>
    <t>2.70616</t>
  </si>
  <si>
    <t>0.83755</t>
  </si>
  <si>
    <t>7.70982</t>
  </si>
  <si>
    <t>0.04823</t>
  </si>
  <si>
    <t>0.12785</t>
  </si>
  <si>
    <t>0.04201</t>
  </si>
  <si>
    <t>0.15069</t>
  </si>
  <si>
    <t>0.58674</t>
  </si>
  <si>
    <t>4.0576</t>
  </si>
  <si>
    <t>485.63226</t>
  </si>
  <si>
    <t>0.4278</t>
  </si>
  <si>
    <t>11.6722</t>
  </si>
  <si>
    <t>0.43833</t>
  </si>
  <si>
    <t>1.46627</t>
  </si>
  <si>
    <t>0.35564</t>
  </si>
  <si>
    <t>7.44767</t>
  </si>
  <si>
    <t>19.2141</t>
  </si>
  <si>
    <t>914.82717</t>
  </si>
  <si>
    <t>0.19292</t>
  </si>
  <si>
    <t>4.90367</t>
  </si>
  <si>
    <t>73.0988</t>
  </si>
  <si>
    <t>2346.81157</t>
  </si>
  <si>
    <t>6.93724</t>
  </si>
  <si>
    <t>8.90301</t>
  </si>
  <si>
    <t>0.03964</t>
  </si>
  <si>
    <t>8.2458</t>
  </si>
  <si>
    <t>7.22008</t>
  </si>
  <si>
    <t>4.88073</t>
  </si>
  <si>
    <t>223.53274</t>
  </si>
  <si>
    <t>23.77563</t>
  </si>
  <si>
    <t>50.25277</t>
  </si>
  <si>
    <t>77.37507</t>
  </si>
  <si>
    <t>0.01703</t>
  </si>
  <si>
    <t>0.04653</t>
  </si>
  <si>
    <t>29.95996</t>
  </si>
  <si>
    <t>1201.45424</t>
  </si>
  <si>
    <t>5003.40214</t>
  </si>
  <si>
    <t>16.7813</t>
  </si>
  <si>
    <t>11.23297</t>
  </si>
  <si>
    <t>0.999</t>
  </si>
  <si>
    <t>0.16659</t>
  </si>
  <si>
    <t>0.03391</t>
  </si>
  <si>
    <t>0.3036</t>
  </si>
  <si>
    <t>0.50707</t>
  </si>
  <si>
    <t>0.94502</t>
  </si>
  <si>
    <t>248.88291</t>
  </si>
  <si>
    <t>2.97172</t>
  </si>
  <si>
    <t>117.2555</t>
  </si>
  <si>
    <t>200.57101</t>
  </si>
  <si>
    <t>0.45094</t>
  </si>
  <si>
    <t>19.93379</t>
  </si>
  <si>
    <t>2.55152</t>
  </si>
  <si>
    <t>0.8627</t>
  </si>
  <si>
    <t>96.879</t>
  </si>
  <si>
    <t>1.04668</t>
  </si>
  <si>
    <t>0.23621</t>
  </si>
  <si>
    <t>3.54981</t>
  </si>
  <si>
    <t>0.998</t>
  </si>
  <si>
    <t>85.29915</t>
  </si>
  <si>
    <t>2.05215</t>
  </si>
  <si>
    <t>0.57304</t>
  </si>
  <si>
    <t>7.83674</t>
  </si>
  <si>
    <t>0.09477</t>
  </si>
  <si>
    <t>0.02146</t>
  </si>
  <si>
    <t>0.08372</t>
  </si>
  <si>
    <t>0.05579</t>
  </si>
  <si>
    <t>0.19854</t>
  </si>
  <si>
    <t>0.22707</t>
  </si>
  <si>
    <t>3.21319</t>
  </si>
  <si>
    <t>15.77796</t>
  </si>
  <si>
    <t>0.20663</t>
  </si>
  <si>
    <t>416.05776</t>
  </si>
  <si>
    <t>0.20336</t>
  </si>
  <si>
    <t>0.24486</t>
  </si>
  <si>
    <t>5.63835</t>
  </si>
  <si>
    <t>4.46882</t>
  </si>
  <si>
    <t>80.50236</t>
  </si>
  <si>
    <t>0.20946</t>
  </si>
  <si>
    <t>0.4746</t>
  </si>
  <si>
    <t>0.81715</t>
  </si>
  <si>
    <t>33.58594</t>
  </si>
  <si>
    <t>0.53996</t>
  </si>
  <si>
    <t>0.0719</t>
  </si>
  <si>
    <t>1263.52944</t>
  </si>
  <si>
    <t>31.93195</t>
  </si>
  <si>
    <t>2.06586</t>
  </si>
  <si>
    <t>1190.76785</t>
  </si>
  <si>
    <t>0.48857</t>
  </si>
  <si>
    <t>725.9828</t>
  </si>
  <si>
    <t>0.99866</t>
  </si>
  <si>
    <t>1.80628</t>
  </si>
  <si>
    <t>0.52716</t>
  </si>
  <si>
    <t>0.19543</t>
  </si>
  <si>
    <t>0.16184</t>
  </si>
  <si>
    <t>0.13345</t>
  </si>
  <si>
    <t>2.27073</t>
  </si>
  <si>
    <t>0.377</t>
  </si>
  <si>
    <t>1.67131</t>
  </si>
  <si>
    <t>135.8331</t>
  </si>
  <si>
    <t>2.34227</t>
  </si>
  <si>
    <t>199.71599</t>
  </si>
  <si>
    <t>2.24341</t>
  </si>
  <si>
    <t>700.75698</t>
  </si>
  <si>
    <t>708736.59401</t>
  </si>
  <si>
    <t>1465.17289</t>
  </si>
  <si>
    <t>6.66028</t>
  </si>
  <si>
    <t>0.15476</t>
  </si>
  <si>
    <t>31.64766</t>
  </si>
  <si>
    <t>0.15076</t>
  </si>
  <si>
    <t>0.04095</t>
  </si>
  <si>
    <t>5.75355</t>
  </si>
  <si>
    <t>0.01882</t>
  </si>
  <si>
    <t>13.41329</t>
  </si>
  <si>
    <t>502.5997</t>
  </si>
  <si>
    <t>1.29303</t>
  </si>
  <si>
    <t>3743.49821</t>
  </si>
  <si>
    <t>Note: Go to Data tab and refresh all (to refresh Exchange Rates). Then update blue blocks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</si>
</sst>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&quot;R&quot;#,##0.00"/>
    <numFmt numFmtId="165" formatCode="&quot;R&quot;#,##0"/>
    <numFmt numFmtId="166" formatCode="[$$-409]#,##0"/>
    <numFmt numFmtId="167" formatCode="[$€-2]\ #,##0"/>
    <numFmt numFmtId="168" formatCode="#,##0.00_ ;\-#,##0.00\ "/>
    <numFmt numFmtId="169" formatCode="0.0%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0"/>
      <color rgb="FF424242"/>
      <name val="Arial"/>
      <family val="2"/>
    </font>
    <font>
      <i/>
      <sz val="10"/>
      <color theme="1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1"/>
      <color theme="1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Tahoma"/>
      <charset val="1"/>
    </font>
    <font>
      <i/>
      <sz val="9"/>
      <name val="Arial"/>
      <family val="2"/>
    </font>
    <font>
      <sz val="9"/>
      <color theme="1"/>
      <name val="Aptos Narrow"/>
      <family val="2"/>
      <scheme val="minor"/>
    </font>
    <font>
      <sz val="9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FEFBE6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horizontal="center" vertical="center" wrapText="1"/>
    </xf>
    <xf numFmtId="22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9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Fill="1" applyBorder="1"/>
    <xf numFmtId="0" fontId="4" fillId="0" borderId="0" xfId="0" applyFont="1" applyFill="1" applyBorder="1"/>
    <xf numFmtId="0" fontId="5" fillId="0" borderId="0" xfId="0" applyFont="1" applyFill="1" applyBorder="1" applyAlignment="1">
      <alignment horizontal="left" vertical="top" wrapText="1" indent="1"/>
    </xf>
    <xf numFmtId="0" fontId="6" fillId="0" borderId="0" xfId="0" applyFont="1" applyFill="1" applyBorder="1"/>
    <xf numFmtId="0" fontId="7" fillId="0" borderId="0" xfId="0" applyFont="1" applyFill="1" applyBorder="1"/>
    <xf numFmtId="0" fontId="8" fillId="0" borderId="0" xfId="0" applyFont="1" applyFill="1" applyBorder="1" applyAlignment="1">
      <alignment horizontal="left" vertical="top" wrapText="1" indent="1"/>
    </xf>
    <xf numFmtId="0" fontId="8" fillId="0" borderId="0" xfId="0" applyFont="1" applyFill="1" applyBorder="1" applyAlignment="1">
      <alignment wrapText="1"/>
    </xf>
    <xf numFmtId="0" fontId="0" fillId="0" borderId="0" xfId="0" applyAlignment="1">
      <alignment horizontal="center" vertical="top"/>
    </xf>
    <xf numFmtId="9" fontId="0" fillId="0" borderId="0" xfId="2" applyFont="1" applyAlignment="1">
      <alignment horizontal="center" vertical="top"/>
    </xf>
    <xf numFmtId="0" fontId="0" fillId="0" borderId="0" xfId="0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9" fontId="0" fillId="0" borderId="0" xfId="0" applyNumberFormat="1" applyAlignment="1">
      <alignment horizontal="center" vertical="top"/>
    </xf>
    <xf numFmtId="0" fontId="3" fillId="0" borderId="0" xfId="0" applyFont="1" applyAlignment="1">
      <alignment horizontal="left" vertical="center"/>
    </xf>
    <xf numFmtId="0" fontId="5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3" fontId="0" fillId="0" borderId="1" xfId="1" applyNumberFormat="1" applyFont="1" applyBorder="1" applyAlignment="1">
      <alignment horizontal="center" vertical="center"/>
    </xf>
    <xf numFmtId="2" fontId="0" fillId="0" borderId="1" xfId="1" applyNumberFormat="1" applyFont="1" applyBorder="1" applyAlignment="1">
      <alignment horizontal="center" vertical="center"/>
    </xf>
    <xf numFmtId="2" fontId="0" fillId="2" borderId="1" xfId="1" applyNumberFormat="1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9" fontId="0" fillId="0" borderId="1" xfId="2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0" fillId="0" borderId="2" xfId="2" applyFont="1" applyBorder="1" applyAlignment="1">
      <alignment horizontal="center" vertical="center"/>
    </xf>
    <xf numFmtId="3" fontId="0" fillId="0" borderId="2" xfId="1" applyNumberFormat="1" applyFont="1" applyBorder="1" applyAlignment="1">
      <alignment horizontal="center" vertical="center"/>
    </xf>
    <xf numFmtId="2" fontId="0" fillId="0" borderId="2" xfId="1" applyNumberFormat="1" applyFont="1" applyBorder="1" applyAlignment="1">
      <alignment horizontal="center" vertical="center"/>
    </xf>
    <xf numFmtId="2" fontId="0" fillId="2" borderId="2" xfId="1" applyNumberFormat="1" applyFont="1" applyFill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9" fontId="0" fillId="0" borderId="2" xfId="2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3" fillId="0" borderId="2" xfId="0" applyFont="1" applyBorder="1" applyAlignment="1">
      <alignment horizontal="left" vertical="top" wrapText="1"/>
    </xf>
    <xf numFmtId="0" fontId="9" fillId="3" borderId="0" xfId="0" applyFont="1" applyFill="1" applyAlignment="1">
      <alignment horizontal="center" vertical="center"/>
    </xf>
    <xf numFmtId="0" fontId="9" fillId="0" borderId="0" xfId="0" applyFont="1" applyAlignment="1">
      <alignment horizontal="center" wrapText="1"/>
    </xf>
    <xf numFmtId="165" fontId="0" fillId="2" borderId="0" xfId="0" applyNumberFormat="1" applyFill="1" applyAlignment="1">
      <alignment horizontal="center" vertical="center"/>
    </xf>
    <xf numFmtId="0" fontId="14" fillId="0" borderId="0" xfId="0" applyFont="1"/>
    <xf numFmtId="168" fontId="14" fillId="0" borderId="0" xfId="1" applyNumberFormat="1" applyFont="1" applyAlignment="1">
      <alignment horizontal="center"/>
    </xf>
    <xf numFmtId="166" fontId="14" fillId="0" borderId="0" xfId="0" applyNumberFormat="1" applyFont="1"/>
    <xf numFmtId="167" fontId="14" fillId="0" borderId="0" xfId="0" applyNumberFormat="1" applyFont="1"/>
    <xf numFmtId="1" fontId="15" fillId="0" borderId="0" xfId="0" applyNumberFormat="1" applyFont="1" applyAlignment="1">
      <alignment horizontal="center" vertical="center"/>
    </xf>
  </cellXfs>
  <cellStyles count="3">
    <cellStyle name="Comma" xfId="1" builtinId="3"/>
    <cellStyle name="Normal" xfId="0" builtinId="0"/>
    <cellStyle name="Per cent" xfId="2" builtinId="5"/>
  </cellStyles>
  <dxfs count="4">
    <dxf>
      <numFmt numFmtId="27" formatCode="yyyy/mm/dd\ hh:mm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colors>
    <mruColors>
      <color rgb="FFFEFBE6"/>
      <color rgb="FFFAEA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BBFF7F1A-C852-4133-B46E-362D754F439A}" autoFormatId="16" applyNumberFormats="0" applyBorderFormats="0" applyFontFormats="0" applyPatternFormats="0" applyAlignmentFormats="0" applyWidthHeightFormats="0">
  <queryTableRefresh nextId="5">
    <queryTableFields count="4">
      <queryTableField id="1" name="code" tableColumnId="1"/>
      <queryTableField id="2" name="rate" tableColumnId="2"/>
      <queryTableField id="3" name="base" tableColumnId="3"/>
      <queryTableField id="4" name="date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1818322-C55C-41CF-AB08-0803985316BF}" name="data" displayName="data" ref="A2:D182" tableType="queryTable" totalsRowShown="0">
  <autoFilter ref="A2:D182" xr:uid="{C236BCE4-286A-49A4-BF2B-CDA8F8F4C1C2}"/>
  <tableColumns count="4">
    <tableColumn id="1" xr3:uid="{0ACB0955-51A8-45CA-99B8-FEDF528153AA}" uniqueName="1" name="code" queryTableFieldId="1" dataDxfId="3"/>
    <tableColumn id="2" xr3:uid="{BA4503CF-0A15-4FF9-89CE-F9E54846F3D8}" uniqueName="2" name="rate" queryTableFieldId="2" dataDxfId="2"/>
    <tableColumn id="3" xr3:uid="{3B0E9B40-2EF8-407A-BDC7-E77E579671B8}" uniqueName="3" name="base" queryTableFieldId="3" dataDxfId="1"/>
    <tableColumn id="4" xr3:uid="{E4CB1DB5-08F4-4D9E-9FF6-0D1197B0F68C}" uniqueName="4" name="date" queryTableFieldId="4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144A9-85AD-4A7F-A80E-B01382487189}">
  <dimension ref="A1:I182"/>
  <sheetViews>
    <sheetView workbookViewId="0">
      <selection activeCell="I9" sqref="I9"/>
    </sheetView>
  </sheetViews>
  <sheetFormatPr defaultColWidth="9" defaultRowHeight="14.25" x14ac:dyDescent="0.45"/>
  <cols>
    <col min="1" max="1" width="6.86328125" bestFit="1" customWidth="1"/>
    <col min="2" max="2" width="12.265625" bestFit="1" customWidth="1"/>
    <col min="3" max="3" width="6.73046875" bestFit="1" customWidth="1"/>
    <col min="4" max="4" width="14.86328125" bestFit="1" customWidth="1"/>
    <col min="5" max="5" width="0.796875" customWidth="1"/>
    <col min="6" max="6" width="12" bestFit="1" customWidth="1"/>
    <col min="7" max="7" width="0.6640625" customWidth="1"/>
    <col min="8" max="8" width="11.6640625" style="4" bestFit="1" customWidth="1"/>
    <col min="9" max="9" width="34.46484375" bestFit="1" customWidth="1"/>
  </cols>
  <sheetData>
    <row r="1" spans="1:9" x14ac:dyDescent="0.45">
      <c r="A1" t="s">
        <v>0</v>
      </c>
    </row>
    <row r="2" spans="1:9" x14ac:dyDescent="0.45">
      <c r="A2" t="s">
        <v>1</v>
      </c>
      <c r="B2" t="s">
        <v>2</v>
      </c>
      <c r="C2" t="s">
        <v>3</v>
      </c>
      <c r="D2" t="s">
        <v>4</v>
      </c>
      <c r="H2" s="1" t="s">
        <v>5</v>
      </c>
      <c r="I2" s="1" t="s">
        <v>6</v>
      </c>
    </row>
    <row r="3" spans="1:9" x14ac:dyDescent="0.45">
      <c r="A3" t="s">
        <v>7</v>
      </c>
      <c r="B3" t="s">
        <v>8</v>
      </c>
      <c r="C3" t="s">
        <v>7</v>
      </c>
      <c r="D3" s="2">
        <v>45874.87222222222</v>
      </c>
      <c r="F3">
        <f>IFERROR(1/data[[#This Row],[rate]],"")</f>
        <v>1</v>
      </c>
      <c r="H3" s="5" t="s">
        <v>7</v>
      </c>
      <c r="I3" s="3" t="s">
        <v>9</v>
      </c>
    </row>
    <row r="4" spans="1:9" x14ac:dyDescent="0.45">
      <c r="A4" t="s">
        <v>10</v>
      </c>
      <c r="B4" t="s">
        <v>485</v>
      </c>
      <c r="C4" t="s">
        <v>7</v>
      </c>
      <c r="D4" s="2">
        <v>45874.87222222222</v>
      </c>
      <c r="F4">
        <f>IFERROR(1/data[[#This Row],[rate]],"")</f>
        <v>12.958403524685759</v>
      </c>
      <c r="H4" s="5" t="s">
        <v>10</v>
      </c>
      <c r="I4" s="3" t="s">
        <v>11</v>
      </c>
    </row>
    <row r="5" spans="1:9" x14ac:dyDescent="0.45">
      <c r="A5" t="s">
        <v>12</v>
      </c>
      <c r="B5" t="s">
        <v>486</v>
      </c>
      <c r="C5" t="s">
        <v>7</v>
      </c>
      <c r="D5" s="2">
        <v>45874.87222222222</v>
      </c>
      <c r="F5">
        <f>IFERROR(1/data[[#This Row],[rate]],"")</f>
        <v>4.8763836738674602</v>
      </c>
      <c r="H5" s="5" t="s">
        <v>12</v>
      </c>
      <c r="I5" s="3" t="s">
        <v>13</v>
      </c>
    </row>
    <row r="6" spans="1:9" x14ac:dyDescent="0.45">
      <c r="A6" t="s">
        <v>14</v>
      </c>
      <c r="B6" t="s">
        <v>487</v>
      </c>
      <c r="C6" t="s">
        <v>7</v>
      </c>
      <c r="D6" s="2">
        <v>45874.87222222222</v>
      </c>
      <c r="F6">
        <f>IFERROR(1/data[[#This Row],[rate]],"")</f>
        <v>0.2612480341085433</v>
      </c>
      <c r="H6" s="5" t="s">
        <v>14</v>
      </c>
      <c r="I6" s="3" t="s">
        <v>15</v>
      </c>
    </row>
    <row r="7" spans="1:9" x14ac:dyDescent="0.45">
      <c r="A7" t="s">
        <v>16</v>
      </c>
      <c r="B7" t="s">
        <v>488</v>
      </c>
      <c r="C7" t="s">
        <v>7</v>
      </c>
      <c r="D7" s="2">
        <v>45874.87222222222</v>
      </c>
      <c r="F7">
        <f>IFERROR(1/data[[#This Row],[rate]],"")</f>
        <v>0.21271074316879449</v>
      </c>
      <c r="H7" s="5" t="s">
        <v>16</v>
      </c>
      <c r="I7" s="3" t="s">
        <v>17</v>
      </c>
    </row>
    <row r="8" spans="1:9" x14ac:dyDescent="0.45">
      <c r="A8" t="s">
        <v>18</v>
      </c>
      <c r="B8" t="s">
        <v>489</v>
      </c>
      <c r="C8" t="s">
        <v>7</v>
      </c>
      <c r="D8" s="2">
        <v>45874.87222222222</v>
      </c>
      <c r="F8">
        <f>IFERROR(1/data[[#This Row],[rate]],"")</f>
        <v>4.6733274044386333E-2</v>
      </c>
      <c r="H8" s="5" t="s">
        <v>18</v>
      </c>
      <c r="I8" s="3" t="s">
        <v>19</v>
      </c>
    </row>
    <row r="9" spans="1:9" x14ac:dyDescent="0.45">
      <c r="A9" t="s">
        <v>20</v>
      </c>
      <c r="B9" t="s">
        <v>490</v>
      </c>
      <c r="C9" t="s">
        <v>7</v>
      </c>
      <c r="D9" s="2">
        <v>45874.87222222222</v>
      </c>
      <c r="F9">
        <f>IFERROR(1/data[[#This Row],[rate]],"")</f>
        <v>10.293360782295419</v>
      </c>
      <c r="H9" s="5" t="s">
        <v>20</v>
      </c>
      <c r="I9" s="3" t="s">
        <v>21</v>
      </c>
    </row>
    <row r="10" spans="1:9" x14ac:dyDescent="0.45">
      <c r="A10" t="s">
        <v>22</v>
      </c>
      <c r="B10" t="s">
        <v>491</v>
      </c>
      <c r="C10" t="s">
        <v>7</v>
      </c>
      <c r="D10" s="2">
        <v>45874.87222222222</v>
      </c>
      <c r="F10">
        <f>IFERROR(1/data[[#This Row],[rate]],"")</f>
        <v>1.9650797468662873E-2</v>
      </c>
      <c r="H10" s="5" t="s">
        <v>22</v>
      </c>
      <c r="I10" s="3" t="s">
        <v>23</v>
      </c>
    </row>
    <row r="11" spans="1:9" x14ac:dyDescent="0.45">
      <c r="A11" t="s">
        <v>24</v>
      </c>
      <c r="B11" t="s">
        <v>492</v>
      </c>
      <c r="C11" t="s">
        <v>7</v>
      </c>
      <c r="D11" s="2">
        <v>45874.87222222222</v>
      </c>
      <c r="F11">
        <f>IFERROR(1/data[[#This Row],[rate]],"")</f>
        <v>6.8615342390558522</v>
      </c>
      <c r="H11" s="5" t="s">
        <v>24</v>
      </c>
      <c r="I11" s="3" t="s">
        <v>25</v>
      </c>
    </row>
    <row r="12" spans="1:9" x14ac:dyDescent="0.45">
      <c r="A12" t="s">
        <v>26</v>
      </c>
      <c r="B12" t="s">
        <v>493</v>
      </c>
      <c r="C12" t="s">
        <v>7</v>
      </c>
      <c r="D12" s="2">
        <v>45874.87222222222</v>
      </c>
      <c r="F12">
        <f>IFERROR(1/data[[#This Row],[rate]],"")</f>
        <v>1.3371046816581061E-2</v>
      </c>
      <c r="H12" s="5" t="s">
        <v>26</v>
      </c>
      <c r="I12" s="3" t="s">
        <v>27</v>
      </c>
    </row>
    <row r="13" spans="1:9" x14ac:dyDescent="0.45">
      <c r="A13" t="s">
        <v>28</v>
      </c>
      <c r="B13" t="s">
        <v>481</v>
      </c>
      <c r="C13" t="s">
        <v>7</v>
      </c>
      <c r="D13" s="2">
        <v>45874.87222222222</v>
      </c>
      <c r="F13">
        <f>IFERROR(1/data[[#This Row],[rate]],"")</f>
        <v>11.579434923575729</v>
      </c>
      <c r="H13" s="5" t="s">
        <v>28</v>
      </c>
      <c r="I13" s="3" t="s">
        <v>29</v>
      </c>
    </row>
    <row r="14" spans="1:9" x14ac:dyDescent="0.45">
      <c r="A14" t="s">
        <v>30</v>
      </c>
      <c r="B14" t="s">
        <v>494</v>
      </c>
      <c r="C14" t="s">
        <v>7</v>
      </c>
      <c r="D14" s="2">
        <v>45874.87222222222</v>
      </c>
      <c r="F14">
        <f>IFERROR(1/data[[#This Row],[rate]],"")</f>
        <v>10.005002501250626</v>
      </c>
      <c r="H14" s="5" t="s">
        <v>30</v>
      </c>
      <c r="I14" s="3" t="s">
        <v>31</v>
      </c>
    </row>
    <row r="15" spans="1:9" x14ac:dyDescent="0.45">
      <c r="A15" t="s">
        <v>32</v>
      </c>
      <c r="B15" t="s">
        <v>495</v>
      </c>
      <c r="C15" t="s">
        <v>7</v>
      </c>
      <c r="D15" s="2">
        <v>45874.87222222222</v>
      </c>
      <c r="F15">
        <f>IFERROR(1/data[[#This Row],[rate]],"")</f>
        <v>10.535187526337968</v>
      </c>
      <c r="H15" s="5" t="s">
        <v>32</v>
      </c>
      <c r="I15" s="3" t="s">
        <v>33</v>
      </c>
    </row>
    <row r="16" spans="1:9" x14ac:dyDescent="0.45">
      <c r="A16" t="s">
        <v>34</v>
      </c>
      <c r="B16" t="s">
        <v>496</v>
      </c>
      <c r="C16" t="s">
        <v>7</v>
      </c>
      <c r="D16" s="2">
        <v>45874.87222222222</v>
      </c>
      <c r="F16">
        <f>IFERROR(1/data[[#This Row],[rate]],"")</f>
        <v>10.601081310293651</v>
      </c>
      <c r="H16" s="5" t="s">
        <v>34</v>
      </c>
      <c r="I16" s="3" t="s">
        <v>35</v>
      </c>
    </row>
    <row r="17" spans="1:9" x14ac:dyDescent="0.45">
      <c r="A17" t="s">
        <v>36</v>
      </c>
      <c r="B17" t="s">
        <v>497</v>
      </c>
      <c r="C17" t="s">
        <v>7</v>
      </c>
      <c r="D17" s="2">
        <v>45874.87222222222</v>
      </c>
      <c r="F17">
        <f>IFERROR(1/data[[#This Row],[rate]],"")</f>
        <v>8.9549565684606431</v>
      </c>
      <c r="H17" s="5" t="s">
        <v>36</v>
      </c>
      <c r="I17" s="3" t="s">
        <v>37</v>
      </c>
    </row>
    <row r="18" spans="1:9" x14ac:dyDescent="0.45">
      <c r="A18" t="s">
        <v>38</v>
      </c>
      <c r="B18" t="s">
        <v>498</v>
      </c>
      <c r="C18" t="s">
        <v>7</v>
      </c>
      <c r="D18" s="2">
        <v>45874.87222222222</v>
      </c>
      <c r="F18">
        <f>IFERROR(1/data[[#This Row],[rate]],"")</f>
        <v>0.14661789178133408</v>
      </c>
      <c r="H18" s="5" t="s">
        <v>38</v>
      </c>
      <c r="I18" s="3" t="s">
        <v>39</v>
      </c>
    </row>
    <row r="19" spans="1:9" x14ac:dyDescent="0.45">
      <c r="A19" t="s">
        <v>40</v>
      </c>
      <c r="B19" t="s">
        <v>496</v>
      </c>
      <c r="C19" t="s">
        <v>7</v>
      </c>
      <c r="D19" s="2">
        <v>45874.87222222222</v>
      </c>
      <c r="F19">
        <f>IFERROR(1/data[[#This Row],[rate]],"")</f>
        <v>10.601081310293651</v>
      </c>
      <c r="H19" s="5" t="s">
        <v>40</v>
      </c>
      <c r="I19" s="3" t="s">
        <v>41</v>
      </c>
    </row>
    <row r="20" spans="1:9" x14ac:dyDescent="0.45">
      <c r="A20" t="s">
        <v>42</v>
      </c>
      <c r="B20" t="s">
        <v>499</v>
      </c>
      <c r="C20" t="s">
        <v>7</v>
      </c>
      <c r="D20" s="2">
        <v>45874.87222222222</v>
      </c>
      <c r="F20">
        <f>IFERROR(1/data[[#This Row],[rate]],"")</f>
        <v>47.641734159123388</v>
      </c>
      <c r="H20" s="5" t="s">
        <v>42</v>
      </c>
      <c r="I20" s="3" t="s">
        <v>43</v>
      </c>
    </row>
    <row r="21" spans="1:9" x14ac:dyDescent="0.45">
      <c r="A21" t="s">
        <v>44</v>
      </c>
      <c r="B21" t="s">
        <v>500</v>
      </c>
      <c r="C21" t="s">
        <v>7</v>
      </c>
      <c r="D21" s="2">
        <v>45874.87222222222</v>
      </c>
      <c r="F21">
        <f>IFERROR(1/data[[#This Row],[rate]],"")</f>
        <v>6.0930316982053152E-3</v>
      </c>
      <c r="H21" s="5" t="s">
        <v>44</v>
      </c>
      <c r="I21" s="3" t="s">
        <v>45</v>
      </c>
    </row>
    <row r="22" spans="1:9" x14ac:dyDescent="0.45">
      <c r="A22" t="s">
        <v>46</v>
      </c>
      <c r="B22" t="s">
        <v>501</v>
      </c>
      <c r="C22" t="s">
        <v>7</v>
      </c>
      <c r="D22" s="2">
        <v>45874.87222222222</v>
      </c>
      <c r="F22">
        <f>IFERROR(1/data[[#This Row],[rate]],"")</f>
        <v>17.908309455587393</v>
      </c>
      <c r="H22" s="5" t="s">
        <v>46</v>
      </c>
      <c r="I22" s="3" t="s">
        <v>47</v>
      </c>
    </row>
    <row r="23" spans="1:9" x14ac:dyDescent="0.45">
      <c r="A23" t="s">
        <v>48</v>
      </c>
      <c r="B23" t="s">
        <v>370</v>
      </c>
      <c r="C23" t="s">
        <v>7</v>
      </c>
      <c r="D23" s="2">
        <v>45874.87222222222</v>
      </c>
      <c r="F23">
        <f>IFERROR(1/data[[#This Row],[rate]],"")</f>
        <v>14285.714285714286</v>
      </c>
      <c r="H23" s="5" t="s">
        <v>48</v>
      </c>
      <c r="I23" s="3" t="s">
        <v>49</v>
      </c>
    </row>
    <row r="24" spans="1:9" x14ac:dyDescent="0.45">
      <c r="A24" t="s">
        <v>50</v>
      </c>
      <c r="B24" t="s">
        <v>502</v>
      </c>
      <c r="C24" t="s">
        <v>7</v>
      </c>
      <c r="D24" s="2">
        <v>45874.87222222222</v>
      </c>
      <c r="F24">
        <f>IFERROR(1/data[[#This Row],[rate]],"")</f>
        <v>13.917884481558804</v>
      </c>
      <c r="H24" s="5" t="s">
        <v>50</v>
      </c>
      <c r="I24" s="3" t="s">
        <v>51</v>
      </c>
    </row>
    <row r="25" spans="1:9" x14ac:dyDescent="0.45">
      <c r="A25" t="s">
        <v>52</v>
      </c>
      <c r="B25" t="s">
        <v>503</v>
      </c>
      <c r="C25" t="s">
        <v>7</v>
      </c>
      <c r="D25" s="2">
        <v>45874.87222222222</v>
      </c>
      <c r="F25">
        <f>IFERROR(1/data[[#This Row],[rate]],"")</f>
        <v>2.5847808105872621</v>
      </c>
      <c r="H25" s="5" t="s">
        <v>52</v>
      </c>
      <c r="I25" s="3" t="s">
        <v>53</v>
      </c>
    </row>
    <row r="26" spans="1:9" x14ac:dyDescent="0.45">
      <c r="A26" t="s">
        <v>54</v>
      </c>
      <c r="B26" t="s">
        <v>504</v>
      </c>
      <c r="C26" t="s">
        <v>7</v>
      </c>
      <c r="D26" s="2">
        <v>45874.87222222222</v>
      </c>
      <c r="F26">
        <f>IFERROR(1/data[[#This Row],[rate]],"")</f>
        <v>3.2533021016331576</v>
      </c>
      <c r="H26" s="5" t="s">
        <v>54</v>
      </c>
      <c r="I26" s="3" t="s">
        <v>55</v>
      </c>
    </row>
    <row r="27" spans="1:9" x14ac:dyDescent="0.45">
      <c r="A27" t="s">
        <v>56</v>
      </c>
      <c r="B27" t="s">
        <v>501</v>
      </c>
      <c r="C27" t="s">
        <v>7</v>
      </c>
      <c r="D27" s="2">
        <v>45874.87222222222</v>
      </c>
      <c r="F27">
        <f>IFERROR(1/data[[#This Row],[rate]],"")</f>
        <v>17.908309455587393</v>
      </c>
      <c r="H27" s="5" t="s">
        <v>56</v>
      </c>
      <c r="I27" s="3" t="s">
        <v>57</v>
      </c>
    </row>
    <row r="28" spans="1:9" x14ac:dyDescent="0.45">
      <c r="A28" t="s">
        <v>58</v>
      </c>
      <c r="B28" t="s">
        <v>59</v>
      </c>
      <c r="C28" t="s">
        <v>7</v>
      </c>
      <c r="D28" s="2">
        <v>45874.87222222222</v>
      </c>
      <c r="F28" t="str">
        <f>IFERROR(1/data[[#This Row],[rate]],"")</f>
        <v/>
      </c>
      <c r="H28" s="5" t="s">
        <v>58</v>
      </c>
      <c r="I28" s="3" t="s">
        <v>60</v>
      </c>
    </row>
    <row r="29" spans="1:9" x14ac:dyDescent="0.45">
      <c r="A29" t="s">
        <v>61</v>
      </c>
      <c r="B29" t="s">
        <v>505</v>
      </c>
      <c r="C29" t="s">
        <v>7</v>
      </c>
      <c r="D29" s="2">
        <v>45874.87222222222</v>
      </c>
      <c r="F29">
        <f>IFERROR(1/data[[#This Row],[rate]],"")</f>
        <v>0.22345769498918464</v>
      </c>
      <c r="H29" s="5" t="s">
        <v>61</v>
      </c>
      <c r="I29" s="3" t="s">
        <v>62</v>
      </c>
    </row>
    <row r="30" spans="1:9" x14ac:dyDescent="0.45">
      <c r="A30" t="s">
        <v>63</v>
      </c>
      <c r="B30" t="s">
        <v>506</v>
      </c>
      <c r="C30" t="s">
        <v>7</v>
      </c>
      <c r="D30" s="2">
        <v>45874.87222222222</v>
      </c>
      <c r="F30">
        <f>IFERROR(1/data[[#This Row],[rate]],"")</f>
        <v>1.3301940753155885</v>
      </c>
      <c r="H30" s="5" t="s">
        <v>63</v>
      </c>
      <c r="I30" s="3" t="s">
        <v>64</v>
      </c>
    </row>
    <row r="31" spans="1:9" x14ac:dyDescent="0.45">
      <c r="A31" t="s">
        <v>65</v>
      </c>
      <c r="B31" t="s">
        <v>507</v>
      </c>
      <c r="C31" t="s">
        <v>7</v>
      </c>
      <c r="D31" s="2">
        <v>45874.87222222222</v>
      </c>
      <c r="F31">
        <f>IFERROR(1/data[[#This Row],[rate]],"")</f>
        <v>5.4353734101532778</v>
      </c>
      <c r="H31" s="5" t="s">
        <v>65</v>
      </c>
      <c r="I31" s="3" t="s">
        <v>66</v>
      </c>
    </row>
    <row r="32" spans="1:9" x14ac:dyDescent="0.45">
      <c r="A32" t="s">
        <v>67</v>
      </c>
      <c r="B32" t="s">
        <v>508</v>
      </c>
      <c r="C32" t="s">
        <v>7</v>
      </c>
      <c r="D32" s="2">
        <v>45874.87222222222</v>
      </c>
      <c r="F32">
        <f>IFERROR(1/data[[#This Row],[rate]],"")</f>
        <v>5.4355073036150669E-4</v>
      </c>
      <c r="H32" s="5" t="s">
        <v>67</v>
      </c>
      <c r="I32" s="3" t="s">
        <v>68</v>
      </c>
    </row>
    <row r="33" spans="1:9" x14ac:dyDescent="0.45">
      <c r="A33" t="s">
        <v>69</v>
      </c>
      <c r="B33" t="s">
        <v>497</v>
      </c>
      <c r="C33" t="s">
        <v>7</v>
      </c>
      <c r="D33" s="2">
        <v>45874.87222222222</v>
      </c>
      <c r="F33">
        <f>IFERROR(1/data[[#This Row],[rate]],"")</f>
        <v>8.9549565684606431</v>
      </c>
      <c r="H33" s="5" t="s">
        <v>69</v>
      </c>
      <c r="I33" s="3" t="s">
        <v>70</v>
      </c>
    </row>
    <row r="34" spans="1:9" x14ac:dyDescent="0.45">
      <c r="A34" t="s">
        <v>71</v>
      </c>
      <c r="B34" t="s">
        <v>509</v>
      </c>
      <c r="C34" t="s">
        <v>7</v>
      </c>
      <c r="D34" s="2">
        <v>45874.87222222222</v>
      </c>
      <c r="F34">
        <f>IFERROR(1/data[[#This Row],[rate]],"")</f>
        <v>12.988699831146901</v>
      </c>
      <c r="H34" s="5" t="s">
        <v>71</v>
      </c>
      <c r="I34" s="3" t="s">
        <v>72</v>
      </c>
    </row>
    <row r="35" spans="1:9" x14ac:dyDescent="0.45">
      <c r="A35" t="s">
        <v>73</v>
      </c>
      <c r="B35" t="s">
        <v>510</v>
      </c>
      <c r="C35" t="s">
        <v>7</v>
      </c>
      <c r="D35" s="2">
        <v>45874.87222222222</v>
      </c>
      <c r="F35">
        <f>IFERROR(1/data[[#This Row],[rate]],"")</f>
        <v>6.2256836469905385E-3</v>
      </c>
      <c r="H35" s="5" t="s">
        <v>73</v>
      </c>
      <c r="I35" s="3" t="s">
        <v>74</v>
      </c>
    </row>
    <row r="36" spans="1:9" x14ac:dyDescent="0.45">
      <c r="A36" t="s">
        <v>75</v>
      </c>
      <c r="B36" t="s">
        <v>511</v>
      </c>
      <c r="C36" t="s">
        <v>7</v>
      </c>
      <c r="D36" s="2">
        <v>45874.87222222222</v>
      </c>
      <c r="F36">
        <f>IFERROR(1/data[[#This Row],[rate]],"")</f>
        <v>22.177866489243737</v>
      </c>
      <c r="H36" s="5" t="s">
        <v>75</v>
      </c>
      <c r="I36" s="3" t="s">
        <v>76</v>
      </c>
    </row>
    <row r="37" spans="1:9" x14ac:dyDescent="0.45">
      <c r="A37" t="s">
        <v>77</v>
      </c>
      <c r="B37" t="s">
        <v>482</v>
      </c>
      <c r="C37" t="s">
        <v>7</v>
      </c>
      <c r="D37" s="2">
        <v>45874.87222222222</v>
      </c>
      <c r="F37">
        <f>IFERROR(1/data[[#This Row],[rate]],"")</f>
        <v>735.29411764705878</v>
      </c>
      <c r="H37" s="5" t="s">
        <v>77</v>
      </c>
      <c r="I37" s="3" t="s">
        <v>78</v>
      </c>
    </row>
    <row r="38" spans="1:9" x14ac:dyDescent="0.45">
      <c r="A38" t="s">
        <v>79</v>
      </c>
      <c r="B38" t="s">
        <v>512</v>
      </c>
      <c r="C38" t="s">
        <v>7</v>
      </c>
      <c r="D38" s="2">
        <v>45874.87222222222</v>
      </c>
      <c r="F38">
        <f>IFERROR(1/data[[#This Row],[rate]],"")</f>
        <v>1.8533424196534361E-2</v>
      </c>
      <c r="H38" s="5" t="s">
        <v>79</v>
      </c>
      <c r="I38" s="3" t="s">
        <v>80</v>
      </c>
    </row>
    <row r="39" spans="1:9" x14ac:dyDescent="0.45">
      <c r="A39" t="s">
        <v>81</v>
      </c>
      <c r="B39" t="s">
        <v>513</v>
      </c>
      <c r="C39" t="s">
        <v>7</v>
      </c>
      <c r="D39" s="2">
        <v>45874.87222222222</v>
      </c>
      <c r="F39">
        <f>IFERROR(1/data[[#This Row],[rate]],"")</f>
        <v>2.4919634179770243</v>
      </c>
      <c r="H39" s="5" t="s">
        <v>81</v>
      </c>
      <c r="I39" s="3" t="s">
        <v>82</v>
      </c>
    </row>
    <row r="40" spans="1:9" x14ac:dyDescent="0.45">
      <c r="A40" t="s">
        <v>83</v>
      </c>
      <c r="B40" t="s">
        <v>514</v>
      </c>
      <c r="C40" t="s">
        <v>7</v>
      </c>
      <c r="D40" s="2">
        <v>45874.87222222222</v>
      </c>
      <c r="F40">
        <f>IFERROR(1/data[[#This Row],[rate]],"")</f>
        <v>4.3760115971308942E-3</v>
      </c>
      <c r="H40" s="5" t="s">
        <v>83</v>
      </c>
      <c r="I40" s="3" t="s">
        <v>84</v>
      </c>
    </row>
    <row r="41" spans="1:9" x14ac:dyDescent="0.45">
      <c r="A41" t="s">
        <v>85</v>
      </c>
      <c r="B41" t="s">
        <v>515</v>
      </c>
      <c r="C41" t="s">
        <v>7</v>
      </c>
      <c r="D41" s="2">
        <v>45874.87222222222</v>
      </c>
      <c r="F41">
        <f>IFERROR(1/data[[#This Row],[rate]],"")</f>
        <v>3.549476328009947E-2</v>
      </c>
      <c r="H41" s="5" t="s">
        <v>85</v>
      </c>
      <c r="I41" s="3" t="s">
        <v>86</v>
      </c>
    </row>
    <row r="42" spans="1:9" x14ac:dyDescent="0.45">
      <c r="A42" t="s">
        <v>87</v>
      </c>
      <c r="B42" t="s">
        <v>501</v>
      </c>
      <c r="C42" t="s">
        <v>7</v>
      </c>
      <c r="D42" s="2">
        <v>45874.87222222222</v>
      </c>
      <c r="F42">
        <f>IFERROR(1/data[[#This Row],[rate]],"")</f>
        <v>17.908309455587393</v>
      </c>
      <c r="H42" s="5" t="s">
        <v>87</v>
      </c>
      <c r="I42" s="3" t="s">
        <v>88</v>
      </c>
    </row>
    <row r="43" spans="1:9" x14ac:dyDescent="0.45">
      <c r="A43" t="s">
        <v>89</v>
      </c>
      <c r="B43" t="s">
        <v>516</v>
      </c>
      <c r="C43" t="s">
        <v>7</v>
      </c>
      <c r="D43" s="2">
        <v>45874.87222222222</v>
      </c>
      <c r="F43">
        <f>IFERROR(1/data[[#This Row],[rate]],"")</f>
        <v>0.74621853756091006</v>
      </c>
      <c r="H43" s="5" t="s">
        <v>89</v>
      </c>
      <c r="I43" s="3" t="s">
        <v>90</v>
      </c>
    </row>
    <row r="44" spans="1:9" x14ac:dyDescent="0.45">
      <c r="A44" t="s">
        <v>91</v>
      </c>
      <c r="B44" t="s">
        <v>517</v>
      </c>
      <c r="C44" t="s">
        <v>7</v>
      </c>
      <c r="D44" s="2">
        <v>45874.87222222222</v>
      </c>
      <c r="F44">
        <f>IFERROR(1/data[[#This Row],[rate]],"")</f>
        <v>0.18715726825251258</v>
      </c>
      <c r="H44" s="5" t="s">
        <v>91</v>
      </c>
      <c r="I44" s="3" t="s">
        <v>92</v>
      </c>
    </row>
    <row r="45" spans="1:9" x14ac:dyDescent="0.45">
      <c r="A45" t="s">
        <v>93</v>
      </c>
      <c r="B45" t="s">
        <v>518</v>
      </c>
      <c r="C45" t="s">
        <v>7</v>
      </c>
      <c r="D45" s="2">
        <v>45874.87222222222</v>
      </c>
      <c r="F45">
        <f>IFERROR(1/data[[#This Row],[rate]],"")</f>
        <v>0.84298551750880912</v>
      </c>
      <c r="H45" s="5" t="s">
        <v>93</v>
      </c>
      <c r="I45" s="3" t="s">
        <v>94</v>
      </c>
    </row>
    <row r="46" spans="1:9" x14ac:dyDescent="0.45">
      <c r="A46" t="s">
        <v>95</v>
      </c>
      <c r="B46" t="s">
        <v>519</v>
      </c>
      <c r="C46" t="s">
        <v>7</v>
      </c>
      <c r="D46" s="2">
        <v>45874.87222222222</v>
      </c>
      <c r="F46">
        <f>IFERROR(1/data[[#This Row],[rate]],"")</f>
        <v>17.921146953405017</v>
      </c>
      <c r="H46" s="5" t="s">
        <v>95</v>
      </c>
      <c r="I46" s="3" t="s">
        <v>96</v>
      </c>
    </row>
    <row r="47" spans="1:9" x14ac:dyDescent="0.45">
      <c r="A47" t="s">
        <v>97</v>
      </c>
      <c r="B47" t="s">
        <v>520</v>
      </c>
      <c r="C47" t="s">
        <v>7</v>
      </c>
      <c r="D47" s="2">
        <v>45874.87222222222</v>
      </c>
      <c r="F47">
        <f>IFERROR(1/data[[#This Row],[rate]],"")</f>
        <v>0.10077191285244975</v>
      </c>
      <c r="H47" s="5" t="s">
        <v>97</v>
      </c>
      <c r="I47" s="3" t="s">
        <v>98</v>
      </c>
    </row>
    <row r="48" spans="1:9" x14ac:dyDescent="0.45">
      <c r="A48" t="s">
        <v>99</v>
      </c>
      <c r="B48" t="s">
        <v>521</v>
      </c>
      <c r="C48" t="s">
        <v>7</v>
      </c>
      <c r="D48" s="2">
        <v>45874.87222222222</v>
      </c>
      <c r="F48">
        <f>IFERROR(1/data[[#This Row],[rate]],"")</f>
        <v>2.7766979507969123</v>
      </c>
      <c r="H48" s="5" t="s">
        <v>99</v>
      </c>
      <c r="I48" s="3" t="s">
        <v>100</v>
      </c>
    </row>
    <row r="49" spans="1:9" x14ac:dyDescent="0.45">
      <c r="A49" t="s">
        <v>101</v>
      </c>
      <c r="B49" t="s">
        <v>522</v>
      </c>
      <c r="C49" t="s">
        <v>7</v>
      </c>
      <c r="D49" s="2">
        <v>45874.87222222222</v>
      </c>
      <c r="F49">
        <f>IFERROR(1/data[[#This Row],[rate]],"")</f>
        <v>0.29434533183020983</v>
      </c>
      <c r="H49" s="5" t="s">
        <v>101</v>
      </c>
      <c r="I49" s="3" t="s">
        <v>102</v>
      </c>
    </row>
    <row r="50" spans="1:9" x14ac:dyDescent="0.45">
      <c r="A50" t="s">
        <v>103</v>
      </c>
      <c r="B50" t="s">
        <v>523</v>
      </c>
      <c r="C50" t="s">
        <v>7</v>
      </c>
      <c r="D50" s="2">
        <v>45874.87222222222</v>
      </c>
      <c r="F50">
        <f>IFERROR(1/data[[#This Row],[rate]],"")</f>
        <v>64.350064350064343</v>
      </c>
      <c r="H50" s="5" t="s">
        <v>103</v>
      </c>
      <c r="I50" s="3" t="s">
        <v>104</v>
      </c>
    </row>
    <row r="51" spans="1:9" x14ac:dyDescent="0.45">
      <c r="A51" t="s">
        <v>105</v>
      </c>
      <c r="B51" t="s">
        <v>524</v>
      </c>
      <c r="C51" t="s">
        <v>7</v>
      </c>
      <c r="D51" s="2">
        <v>45874.87222222222</v>
      </c>
      <c r="F51">
        <f>IFERROR(1/data[[#This Row],[rate]],"")</f>
        <v>0.13672259532299347</v>
      </c>
      <c r="H51" s="5" t="s">
        <v>105</v>
      </c>
      <c r="I51" s="3" t="s">
        <v>106</v>
      </c>
    </row>
    <row r="52" spans="1:9" x14ac:dyDescent="0.45">
      <c r="A52" t="s">
        <v>107</v>
      </c>
      <c r="B52" t="s">
        <v>525</v>
      </c>
      <c r="C52" t="s">
        <v>7</v>
      </c>
      <c r="D52" s="2">
        <v>45874.87222222222</v>
      </c>
      <c r="F52">
        <f>IFERROR(1/data[[#This Row],[rate]],"")</f>
        <v>0.36952730067697398</v>
      </c>
      <c r="H52" s="5" t="s">
        <v>107</v>
      </c>
      <c r="I52" s="3" t="s">
        <v>108</v>
      </c>
    </row>
    <row r="53" spans="1:9" x14ac:dyDescent="0.45">
      <c r="A53" t="s">
        <v>109</v>
      </c>
      <c r="B53" t="s">
        <v>526</v>
      </c>
      <c r="C53" t="s">
        <v>7</v>
      </c>
      <c r="D53" s="2">
        <v>45874.87222222222</v>
      </c>
      <c r="F53">
        <f>IFERROR(1/data[[#This Row],[rate]],"")</f>
        <v>1.1939585696376336</v>
      </c>
      <c r="H53" s="5" t="s">
        <v>109</v>
      </c>
      <c r="I53" s="3" t="s">
        <v>110</v>
      </c>
    </row>
    <row r="54" spans="1:9" x14ac:dyDescent="0.45">
      <c r="A54" t="s">
        <v>111</v>
      </c>
      <c r="B54" t="s">
        <v>527</v>
      </c>
      <c r="C54" t="s">
        <v>7</v>
      </c>
      <c r="D54" s="2">
        <v>45874.87222222222</v>
      </c>
      <c r="F54">
        <f>IFERROR(1/data[[#This Row],[rate]],"")</f>
        <v>0.12970471424754404</v>
      </c>
      <c r="H54" s="5" t="s">
        <v>111</v>
      </c>
      <c r="I54" s="3" t="s">
        <v>112</v>
      </c>
    </row>
    <row r="55" spans="1:9" x14ac:dyDescent="0.45">
      <c r="A55" t="s">
        <v>113</v>
      </c>
      <c r="B55" t="s">
        <v>114</v>
      </c>
      <c r="C55" t="s">
        <v>7</v>
      </c>
      <c r="D55" s="2">
        <v>45874.87222222222</v>
      </c>
      <c r="F55">
        <f>IFERROR(1/data[[#This Row],[rate]],"")</f>
        <v>49999.999999999993</v>
      </c>
      <c r="H55" s="5" t="s">
        <v>113</v>
      </c>
      <c r="I55" s="3" t="s">
        <v>115</v>
      </c>
    </row>
    <row r="56" spans="1:9" x14ac:dyDescent="0.45">
      <c r="A56" t="s">
        <v>116</v>
      </c>
      <c r="B56" t="s">
        <v>528</v>
      </c>
      <c r="C56" t="s">
        <v>7</v>
      </c>
      <c r="D56" s="2">
        <v>45874.87222222222</v>
      </c>
      <c r="F56">
        <f>IFERROR(1/data[[#This Row],[rate]],"")</f>
        <v>20.733982998133939</v>
      </c>
      <c r="H56" s="5" t="s">
        <v>116</v>
      </c>
      <c r="I56" s="3" t="s">
        <v>117</v>
      </c>
    </row>
    <row r="57" spans="1:9" x14ac:dyDescent="0.45">
      <c r="A57" t="s">
        <v>118</v>
      </c>
      <c r="B57" t="s">
        <v>529</v>
      </c>
      <c r="C57" t="s">
        <v>7</v>
      </c>
      <c r="D57" s="2">
        <v>45874.87222222222</v>
      </c>
      <c r="F57">
        <f>IFERROR(1/data[[#This Row],[rate]],"")</f>
        <v>7.8216660148611661</v>
      </c>
      <c r="H57" s="5" t="s">
        <v>118</v>
      </c>
      <c r="I57" s="3" t="s">
        <v>119</v>
      </c>
    </row>
    <row r="58" spans="1:9" x14ac:dyDescent="0.45">
      <c r="A58" t="s">
        <v>120</v>
      </c>
      <c r="B58" t="s">
        <v>530</v>
      </c>
      <c r="C58" t="s">
        <v>7</v>
      </c>
      <c r="D58" s="2">
        <v>45874.87222222222</v>
      </c>
      <c r="F58">
        <f>IFERROR(1/data[[#This Row],[rate]],"")</f>
        <v>23.803856224708404</v>
      </c>
      <c r="H58" s="5" t="s">
        <v>120</v>
      </c>
      <c r="I58" s="3" t="s">
        <v>121</v>
      </c>
    </row>
    <row r="59" spans="1:9" x14ac:dyDescent="0.45">
      <c r="A59" t="s">
        <v>122</v>
      </c>
      <c r="B59" t="s">
        <v>530</v>
      </c>
      <c r="C59" t="s">
        <v>7</v>
      </c>
      <c r="D59" s="2">
        <v>45874.87222222222</v>
      </c>
      <c r="F59">
        <f>IFERROR(1/data[[#This Row],[rate]],"")</f>
        <v>23.803856224708404</v>
      </c>
      <c r="H59" s="5" t="s">
        <v>122</v>
      </c>
      <c r="I59" s="3" t="s">
        <v>123</v>
      </c>
    </row>
    <row r="60" spans="1:9" x14ac:dyDescent="0.45">
      <c r="A60" t="s">
        <v>124</v>
      </c>
      <c r="B60" t="s">
        <v>531</v>
      </c>
      <c r="C60" t="s">
        <v>7</v>
      </c>
      <c r="D60" s="2">
        <v>45874.87222222222</v>
      </c>
      <c r="F60">
        <f>IFERROR(1/data[[#This Row],[rate]],"")</f>
        <v>6.6361404207313033</v>
      </c>
      <c r="H60" s="5" t="s">
        <v>124</v>
      </c>
      <c r="I60" s="3" t="s">
        <v>125</v>
      </c>
    </row>
    <row r="61" spans="1:9" x14ac:dyDescent="0.45">
      <c r="A61" t="s">
        <v>126</v>
      </c>
      <c r="B61" t="s">
        <v>530</v>
      </c>
      <c r="C61" t="s">
        <v>7</v>
      </c>
      <c r="D61" s="2">
        <v>45874.87222222222</v>
      </c>
      <c r="F61">
        <f>IFERROR(1/data[[#This Row],[rate]],"")</f>
        <v>23.803856224708404</v>
      </c>
      <c r="H61" s="5" t="s">
        <v>126</v>
      </c>
      <c r="I61" s="3" t="s">
        <v>127</v>
      </c>
    </row>
    <row r="62" spans="1:9" x14ac:dyDescent="0.45">
      <c r="A62" t="s">
        <v>128</v>
      </c>
      <c r="B62" t="s">
        <v>532</v>
      </c>
      <c r="C62" t="s">
        <v>7</v>
      </c>
      <c r="D62" s="2">
        <v>45874.87222222222</v>
      </c>
      <c r="F62">
        <f>IFERROR(1/data[[#This Row],[rate]],"")</f>
        <v>1.7043324129938302</v>
      </c>
      <c r="H62" s="5" t="s">
        <v>128</v>
      </c>
      <c r="I62" s="3" t="s">
        <v>129</v>
      </c>
    </row>
    <row r="63" spans="1:9" x14ac:dyDescent="0.45">
      <c r="A63" t="s">
        <v>130</v>
      </c>
      <c r="B63" t="s">
        <v>530</v>
      </c>
      <c r="C63" t="s">
        <v>7</v>
      </c>
      <c r="D63" s="2">
        <v>45874.87222222222</v>
      </c>
      <c r="F63">
        <f>IFERROR(1/data[[#This Row],[rate]],"")</f>
        <v>23.803856224708404</v>
      </c>
      <c r="H63" s="5" t="s">
        <v>130</v>
      </c>
      <c r="I63" s="3" t="s">
        <v>131</v>
      </c>
    </row>
    <row r="64" spans="1:9" x14ac:dyDescent="0.45">
      <c r="A64" t="s">
        <v>132</v>
      </c>
      <c r="B64" t="s">
        <v>533</v>
      </c>
      <c r="C64" t="s">
        <v>7</v>
      </c>
      <c r="D64" s="2">
        <v>45874.87222222222</v>
      </c>
      <c r="F64">
        <f>IFERROR(1/data[[#This Row],[rate]],"")</f>
        <v>0.24645110410094637</v>
      </c>
      <c r="H64" s="5" t="s">
        <v>132</v>
      </c>
      <c r="I64" s="3" t="s">
        <v>133</v>
      </c>
    </row>
    <row r="65" spans="1:9" x14ac:dyDescent="0.45">
      <c r="A65" t="s">
        <v>134</v>
      </c>
      <c r="B65" t="s">
        <v>534</v>
      </c>
      <c r="C65" t="s">
        <v>7</v>
      </c>
      <c r="D65" s="2">
        <v>45874.87222222222</v>
      </c>
      <c r="F65">
        <f>IFERROR(1/data[[#This Row],[rate]],"")</f>
        <v>2.0591712749890218E-3</v>
      </c>
      <c r="H65" s="5" t="s">
        <v>134</v>
      </c>
      <c r="I65" s="3" t="s">
        <v>135</v>
      </c>
    </row>
    <row r="66" spans="1:9" x14ac:dyDescent="0.45">
      <c r="A66" t="s">
        <v>136</v>
      </c>
      <c r="B66" t="s">
        <v>535</v>
      </c>
      <c r="C66" t="s">
        <v>7</v>
      </c>
      <c r="D66" s="2">
        <v>45874.87222222222</v>
      </c>
      <c r="F66">
        <f>IFERROR(1/data[[#This Row],[rate]],"")</f>
        <v>2.3375409069658719</v>
      </c>
      <c r="H66" s="5" t="s">
        <v>136</v>
      </c>
      <c r="I66" s="3" t="s">
        <v>137</v>
      </c>
    </row>
    <row r="67" spans="1:9" x14ac:dyDescent="0.45">
      <c r="A67" t="s">
        <v>138</v>
      </c>
      <c r="B67" t="s">
        <v>536</v>
      </c>
      <c r="C67" t="s">
        <v>7</v>
      </c>
      <c r="D67" s="2">
        <v>45874.87222222222</v>
      </c>
      <c r="F67">
        <f>IFERROR(1/data[[#This Row],[rate]],"")</f>
        <v>8.5673651925086955E-2</v>
      </c>
      <c r="H67" s="5" t="s">
        <v>138</v>
      </c>
      <c r="I67" s="3" t="s">
        <v>139</v>
      </c>
    </row>
    <row r="68" spans="1:9" x14ac:dyDescent="0.45">
      <c r="A68" t="s">
        <v>140</v>
      </c>
      <c r="B68" t="s">
        <v>537</v>
      </c>
      <c r="C68" t="s">
        <v>7</v>
      </c>
      <c r="D68" s="2">
        <v>45874.87222222222</v>
      </c>
      <c r="F68">
        <f>IFERROR(1/data[[#This Row],[rate]],"")</f>
        <v>2.2813861702370359</v>
      </c>
      <c r="H68" s="5" t="s">
        <v>140</v>
      </c>
      <c r="I68" s="3" t="s">
        <v>141</v>
      </c>
    </row>
    <row r="69" spans="1:9" x14ac:dyDescent="0.45">
      <c r="A69" t="s">
        <v>142</v>
      </c>
      <c r="B69" t="s">
        <v>538</v>
      </c>
      <c r="C69" t="s">
        <v>7</v>
      </c>
      <c r="D69" s="2">
        <v>45874.87222222222</v>
      </c>
      <c r="F69">
        <f>IFERROR(1/data[[#This Row],[rate]],"")</f>
        <v>0.68200263253016158</v>
      </c>
      <c r="H69" s="5" t="s">
        <v>142</v>
      </c>
      <c r="I69" s="3" t="s">
        <v>143</v>
      </c>
    </row>
    <row r="70" spans="1:9" x14ac:dyDescent="0.45">
      <c r="A70" t="s">
        <v>144</v>
      </c>
      <c r="B70" t="s">
        <v>539</v>
      </c>
      <c r="C70" t="s">
        <v>7</v>
      </c>
      <c r="D70" s="2">
        <v>45874.87222222222</v>
      </c>
      <c r="F70">
        <f>IFERROR(1/data[[#This Row],[rate]],"")</f>
        <v>2.8118321898549095</v>
      </c>
      <c r="H70" s="5" t="s">
        <v>144</v>
      </c>
      <c r="I70" s="3" t="s">
        <v>145</v>
      </c>
    </row>
    <row r="71" spans="1:9" x14ac:dyDescent="0.45">
      <c r="A71" t="s">
        <v>146</v>
      </c>
      <c r="B71" t="s">
        <v>540</v>
      </c>
      <c r="C71" t="s">
        <v>7</v>
      </c>
      <c r="D71" s="2">
        <v>45874.87222222222</v>
      </c>
      <c r="F71">
        <f>IFERROR(1/data[[#This Row],[rate]],"")</f>
        <v>0.13427018114390138</v>
      </c>
      <c r="H71" s="5" t="s">
        <v>146</v>
      </c>
      <c r="I71" s="3" t="s">
        <v>147</v>
      </c>
    </row>
    <row r="72" spans="1:9" x14ac:dyDescent="0.45">
      <c r="A72" t="s">
        <v>148</v>
      </c>
      <c r="B72" t="s">
        <v>541</v>
      </c>
      <c r="C72" t="s">
        <v>7</v>
      </c>
      <c r="D72" s="2">
        <v>45874.87222222222</v>
      </c>
      <c r="F72">
        <f>IFERROR(1/data[[#This Row],[rate]],"")</f>
        <v>5.2045112703691561E-2</v>
      </c>
      <c r="H72" s="5" t="s">
        <v>148</v>
      </c>
      <c r="I72" s="3" t="s">
        <v>149</v>
      </c>
    </row>
    <row r="73" spans="1:9" x14ac:dyDescent="0.45">
      <c r="A73" t="s">
        <v>150</v>
      </c>
      <c r="B73" t="s">
        <v>542</v>
      </c>
      <c r="C73" t="s">
        <v>7</v>
      </c>
      <c r="D73" s="2">
        <v>45874.87222222222</v>
      </c>
      <c r="F73">
        <f>IFERROR(1/data[[#This Row],[rate]],"")</f>
        <v>1.0931026458254405E-3</v>
      </c>
      <c r="H73" s="5" t="s">
        <v>150</v>
      </c>
      <c r="I73" s="3" t="s">
        <v>151</v>
      </c>
    </row>
    <row r="74" spans="1:9" x14ac:dyDescent="0.45">
      <c r="A74" t="s">
        <v>152</v>
      </c>
      <c r="B74" t="s">
        <v>543</v>
      </c>
      <c r="C74" t="s">
        <v>7</v>
      </c>
      <c r="D74" s="2">
        <v>45874.87222222222</v>
      </c>
      <c r="F74">
        <f>IFERROR(1/data[[#This Row],[rate]],"")</f>
        <v>5.1834957495334848</v>
      </c>
      <c r="H74" s="5" t="s">
        <v>152</v>
      </c>
      <c r="I74" s="3" t="s">
        <v>153</v>
      </c>
    </row>
    <row r="75" spans="1:9" x14ac:dyDescent="0.45">
      <c r="A75" t="s">
        <v>154</v>
      </c>
      <c r="B75" t="s">
        <v>530</v>
      </c>
      <c r="C75" t="s">
        <v>7</v>
      </c>
      <c r="D75" s="2">
        <v>45874.87222222222</v>
      </c>
      <c r="F75">
        <f>IFERROR(1/data[[#This Row],[rate]],"")</f>
        <v>23.803856224708404</v>
      </c>
      <c r="H75" s="5" t="s">
        <v>154</v>
      </c>
      <c r="I75" s="3" t="s">
        <v>155</v>
      </c>
    </row>
    <row r="76" spans="1:9" x14ac:dyDescent="0.45">
      <c r="A76" t="s">
        <v>156</v>
      </c>
      <c r="B76" t="s">
        <v>544</v>
      </c>
      <c r="C76" t="s">
        <v>7</v>
      </c>
      <c r="D76" s="2">
        <v>45874.87222222222</v>
      </c>
      <c r="F76">
        <f>IFERROR(1/data[[#This Row],[rate]],"")</f>
        <v>0.20392889407321454</v>
      </c>
      <c r="H76" s="5" t="s">
        <v>156</v>
      </c>
      <c r="I76" s="3" t="s">
        <v>157</v>
      </c>
    </row>
    <row r="77" spans="1:9" x14ac:dyDescent="0.45">
      <c r="A77" t="s">
        <v>158</v>
      </c>
      <c r="B77" t="s">
        <v>545</v>
      </c>
      <c r="C77" t="s">
        <v>7</v>
      </c>
      <c r="D77" s="2">
        <v>45874.87222222222</v>
      </c>
      <c r="F77">
        <f>IFERROR(1/data[[#This Row],[rate]],"")</f>
        <v>1.368011513184895E-2</v>
      </c>
      <c r="H77" s="5" t="s">
        <v>158</v>
      </c>
      <c r="I77" s="3" t="s">
        <v>159</v>
      </c>
    </row>
    <row r="78" spans="1:9" x14ac:dyDescent="0.45">
      <c r="A78" t="s">
        <v>160</v>
      </c>
      <c r="B78" t="s">
        <v>546</v>
      </c>
      <c r="C78" t="s">
        <v>7</v>
      </c>
      <c r="D78" s="2">
        <v>45874.87222222222</v>
      </c>
      <c r="F78">
        <f>IFERROR(1/data[[#This Row],[rate]],"")</f>
        <v>4.2611005194592597E-4</v>
      </c>
      <c r="H78" s="5" t="s">
        <v>160</v>
      </c>
      <c r="I78" s="3" t="s">
        <v>161</v>
      </c>
    </row>
    <row r="79" spans="1:9" x14ac:dyDescent="0.45">
      <c r="A79" t="s">
        <v>162</v>
      </c>
      <c r="B79" t="s">
        <v>547</v>
      </c>
      <c r="C79" t="s">
        <v>7</v>
      </c>
      <c r="D79" s="2">
        <v>45874.87222222222</v>
      </c>
      <c r="F79">
        <f>IFERROR(1/data[[#This Row],[rate]],"")</f>
        <v>0.14414954650552669</v>
      </c>
      <c r="H79" s="5" t="s">
        <v>162</v>
      </c>
      <c r="I79" s="3" t="s">
        <v>163</v>
      </c>
    </row>
    <row r="80" spans="1:9" x14ac:dyDescent="0.45">
      <c r="A80" t="s">
        <v>164</v>
      </c>
      <c r="B80" t="s">
        <v>530</v>
      </c>
      <c r="C80" t="s">
        <v>7</v>
      </c>
      <c r="D80" s="2">
        <v>45874.87222222222</v>
      </c>
      <c r="F80">
        <f>IFERROR(1/data[[#This Row],[rate]],"")</f>
        <v>23.803856224708404</v>
      </c>
      <c r="H80" s="5" t="s">
        <v>164</v>
      </c>
      <c r="I80" s="3" t="s">
        <v>165</v>
      </c>
    </row>
    <row r="81" spans="1:9" x14ac:dyDescent="0.45">
      <c r="A81" t="s">
        <v>166</v>
      </c>
      <c r="B81" t="s">
        <v>548</v>
      </c>
      <c r="C81" t="s">
        <v>7</v>
      </c>
      <c r="D81" s="2">
        <v>45874.87222222222</v>
      </c>
      <c r="F81">
        <f>IFERROR(1/data[[#This Row],[rate]],"")</f>
        <v>0.11232156315673014</v>
      </c>
      <c r="H81" s="5" t="s">
        <v>166</v>
      </c>
      <c r="I81" s="3" t="s">
        <v>167</v>
      </c>
    </row>
    <row r="82" spans="1:9" x14ac:dyDescent="0.45">
      <c r="A82" t="s">
        <v>168</v>
      </c>
      <c r="B82" t="s">
        <v>549</v>
      </c>
      <c r="C82" t="s">
        <v>7</v>
      </c>
      <c r="D82" s="2">
        <v>45874.87222222222</v>
      </c>
      <c r="F82">
        <f>IFERROR(1/data[[#This Row],[rate]],"")</f>
        <v>25.227043390514631</v>
      </c>
      <c r="H82" s="5" t="s">
        <v>168</v>
      </c>
      <c r="I82" s="3" t="s">
        <v>169</v>
      </c>
    </row>
    <row r="83" spans="1:9" x14ac:dyDescent="0.45">
      <c r="A83" t="s">
        <v>170</v>
      </c>
      <c r="B83" t="s">
        <v>550</v>
      </c>
      <c r="C83" t="s">
        <v>7</v>
      </c>
      <c r="D83" s="2">
        <v>45874.87222222222</v>
      </c>
      <c r="F83">
        <f>IFERROR(1/data[[#This Row],[rate]],"")</f>
        <v>0.12127386063207937</v>
      </c>
      <c r="H83" s="5" t="s">
        <v>170</v>
      </c>
      <c r="I83" s="3" t="s">
        <v>171</v>
      </c>
    </row>
    <row r="84" spans="1:9" x14ac:dyDescent="0.45">
      <c r="A84" t="s">
        <v>172</v>
      </c>
      <c r="B84" t="s">
        <v>551</v>
      </c>
      <c r="C84" t="s">
        <v>7</v>
      </c>
      <c r="D84" s="2">
        <v>45874.87222222222</v>
      </c>
      <c r="F84">
        <f>IFERROR(1/data[[#This Row],[rate]],"")</f>
        <v>0.13850262046957929</v>
      </c>
      <c r="H84" s="5" t="s">
        <v>172</v>
      </c>
      <c r="I84" s="3" t="s">
        <v>173</v>
      </c>
    </row>
    <row r="85" spans="1:9" x14ac:dyDescent="0.45">
      <c r="A85" t="s">
        <v>174</v>
      </c>
      <c r="B85" t="s">
        <v>552</v>
      </c>
      <c r="C85" t="s">
        <v>7</v>
      </c>
      <c r="D85" s="2">
        <v>45874.87222222222</v>
      </c>
      <c r="F85">
        <f>IFERROR(1/data[[#This Row],[rate]],"")</f>
        <v>0.20488738364957701</v>
      </c>
      <c r="H85" s="5" t="s">
        <v>174</v>
      </c>
      <c r="I85" s="3" t="s">
        <v>175</v>
      </c>
    </row>
    <row r="86" spans="1:9" x14ac:dyDescent="0.45">
      <c r="A86" t="s">
        <v>176</v>
      </c>
      <c r="B86" t="s">
        <v>553</v>
      </c>
      <c r="C86" t="s">
        <v>7</v>
      </c>
      <c r="D86" s="2">
        <v>45874.87222222222</v>
      </c>
      <c r="F86">
        <f>IFERROR(1/data[[#This Row],[rate]],"")</f>
        <v>4.4736176007147766E-3</v>
      </c>
      <c r="H86" s="5" t="s">
        <v>176</v>
      </c>
      <c r="I86" s="3" t="s">
        <v>177</v>
      </c>
    </row>
    <row r="87" spans="1:9" x14ac:dyDescent="0.45">
      <c r="A87" t="s">
        <v>178</v>
      </c>
      <c r="B87" t="s">
        <v>554</v>
      </c>
      <c r="C87" t="s">
        <v>7</v>
      </c>
      <c r="D87" s="2">
        <v>45874.87222222222</v>
      </c>
      <c r="F87">
        <f>IFERROR(1/data[[#This Row],[rate]],"")</f>
        <v>4.2059873912909981E-2</v>
      </c>
      <c r="H87" s="5" t="s">
        <v>178</v>
      </c>
      <c r="I87" s="3" t="s">
        <v>179</v>
      </c>
    </row>
    <row r="88" spans="1:9" x14ac:dyDescent="0.45">
      <c r="A88" t="s">
        <v>180</v>
      </c>
      <c r="B88" t="s">
        <v>555</v>
      </c>
      <c r="C88" t="s">
        <v>7</v>
      </c>
      <c r="D88" s="2">
        <v>45874.87222222222</v>
      </c>
      <c r="F88">
        <f>IFERROR(1/data[[#This Row],[rate]],"")</f>
        <v>1.9899400570356621E-2</v>
      </c>
      <c r="H88" s="5" t="s">
        <v>180</v>
      </c>
      <c r="I88" s="3" t="s">
        <v>181</v>
      </c>
    </row>
    <row r="89" spans="1:9" x14ac:dyDescent="0.45">
      <c r="A89" t="s">
        <v>182</v>
      </c>
      <c r="B89" t="s">
        <v>556</v>
      </c>
      <c r="C89" t="s">
        <v>7</v>
      </c>
      <c r="D89" s="2">
        <v>45874.87222222222</v>
      </c>
      <c r="F89">
        <f>IFERROR(1/data[[#This Row],[rate]],"")</f>
        <v>1.2924059390188598E-2</v>
      </c>
      <c r="H89" s="5" t="s">
        <v>182</v>
      </c>
      <c r="I89" s="3" t="s">
        <v>183</v>
      </c>
    </row>
    <row r="90" spans="1:9" x14ac:dyDescent="0.45">
      <c r="A90" t="s">
        <v>184</v>
      </c>
      <c r="B90" t="s">
        <v>557</v>
      </c>
      <c r="C90" t="s">
        <v>7</v>
      </c>
      <c r="D90" s="2">
        <v>45874.87222222222</v>
      </c>
      <c r="F90">
        <f>IFERROR(1/data[[#This Row],[rate]],"")</f>
        <v>58.719906048150321</v>
      </c>
      <c r="H90" s="5" t="s">
        <v>184</v>
      </c>
      <c r="I90" s="3" t="s">
        <v>185</v>
      </c>
    </row>
    <row r="91" spans="1:9" x14ac:dyDescent="0.45">
      <c r="A91" t="s">
        <v>186</v>
      </c>
      <c r="B91" t="s">
        <v>558</v>
      </c>
      <c r="C91" t="s">
        <v>7</v>
      </c>
      <c r="D91" s="2">
        <v>45874.87222222222</v>
      </c>
      <c r="F91">
        <f>IFERROR(1/data[[#This Row],[rate]],"")</f>
        <v>21.491510853212979</v>
      </c>
      <c r="H91" s="5" t="s">
        <v>186</v>
      </c>
      <c r="I91" s="3" t="s">
        <v>187</v>
      </c>
    </row>
    <row r="92" spans="1:9" x14ac:dyDescent="0.45">
      <c r="A92" t="s">
        <v>188</v>
      </c>
      <c r="B92" t="s">
        <v>559</v>
      </c>
      <c r="C92" t="s">
        <v>7</v>
      </c>
      <c r="D92" s="2">
        <v>45874.87222222222</v>
      </c>
      <c r="F92">
        <f>IFERROR(1/data[[#This Row],[rate]],"")</f>
        <v>3.3377881679414793E-2</v>
      </c>
      <c r="H92" s="5" t="s">
        <v>188</v>
      </c>
      <c r="I92" s="3" t="s">
        <v>189</v>
      </c>
    </row>
    <row r="93" spans="1:9" x14ac:dyDescent="0.45">
      <c r="A93" t="s">
        <v>190</v>
      </c>
      <c r="B93" t="s">
        <v>560</v>
      </c>
      <c r="C93" t="s">
        <v>7</v>
      </c>
      <c r="D93" s="2">
        <v>45874.87222222222</v>
      </c>
      <c r="F93">
        <f>IFERROR(1/data[[#This Row],[rate]],"")</f>
        <v>8.3232466681377722E-4</v>
      </c>
      <c r="H93" s="5" t="s">
        <v>190</v>
      </c>
      <c r="I93" s="3" t="s">
        <v>191</v>
      </c>
    </row>
    <row r="94" spans="1:9" x14ac:dyDescent="0.45">
      <c r="A94" t="s">
        <v>192</v>
      </c>
      <c r="B94" t="s">
        <v>561</v>
      </c>
      <c r="C94" t="s">
        <v>7</v>
      </c>
      <c r="D94" s="2">
        <v>45874.87222222222</v>
      </c>
      <c r="F94">
        <f>IFERROR(1/data[[#This Row],[rate]],"")</f>
        <v>1.9986400693349025E-4</v>
      </c>
      <c r="H94" s="5" t="s">
        <v>192</v>
      </c>
      <c r="I94" s="3" t="s">
        <v>193</v>
      </c>
    </row>
    <row r="95" spans="1:9" x14ac:dyDescent="0.45">
      <c r="A95" t="s">
        <v>194</v>
      </c>
      <c r="B95" t="s">
        <v>562</v>
      </c>
      <c r="C95" t="s">
        <v>7</v>
      </c>
      <c r="D95" s="2">
        <v>45874.87222222222</v>
      </c>
      <c r="F95">
        <f>IFERROR(1/data[[#This Row],[rate]],"")</f>
        <v>5.9590139023794335E-2</v>
      </c>
      <c r="H95" s="5" t="s">
        <v>194</v>
      </c>
      <c r="I95" s="3" t="s">
        <v>195</v>
      </c>
    </row>
    <row r="96" spans="1:9" x14ac:dyDescent="0.45">
      <c r="A96" t="s">
        <v>196</v>
      </c>
      <c r="B96" t="s">
        <v>563</v>
      </c>
      <c r="C96" t="s">
        <v>7</v>
      </c>
      <c r="D96" s="2">
        <v>45874.87222222222</v>
      </c>
      <c r="F96">
        <f>IFERROR(1/data[[#This Row],[rate]],"")</f>
        <v>8.9023650913338151E-2</v>
      </c>
      <c r="H96" s="5" t="s">
        <v>196</v>
      </c>
      <c r="I96" s="3" t="s">
        <v>197</v>
      </c>
    </row>
    <row r="97" spans="1:9" x14ac:dyDescent="0.45">
      <c r="A97" t="s">
        <v>198</v>
      </c>
      <c r="B97" t="s">
        <v>564</v>
      </c>
      <c r="C97" t="s">
        <v>7</v>
      </c>
      <c r="D97" s="2">
        <v>45874.87222222222</v>
      </c>
      <c r="F97">
        <f>IFERROR(1/data[[#This Row],[rate]],"")</f>
        <v>1.0010010010010011</v>
      </c>
      <c r="H97" s="5" t="s">
        <v>198</v>
      </c>
      <c r="I97" s="3" t="s">
        <v>199</v>
      </c>
    </row>
    <row r="98" spans="1:9" x14ac:dyDescent="0.45">
      <c r="A98" t="s">
        <v>200</v>
      </c>
      <c r="B98" t="s">
        <v>371</v>
      </c>
      <c r="C98" t="s">
        <v>7</v>
      </c>
      <c r="D98" s="2">
        <v>45874.87222222222</v>
      </c>
      <c r="F98">
        <f>IFERROR(1/data[[#This Row],[rate]],"")</f>
        <v>2173.913043478261</v>
      </c>
      <c r="H98" s="5" t="s">
        <v>200</v>
      </c>
      <c r="I98" s="3" t="s">
        <v>201</v>
      </c>
    </row>
    <row r="99" spans="1:9" x14ac:dyDescent="0.45">
      <c r="A99" t="s">
        <v>202</v>
      </c>
      <c r="B99" t="s">
        <v>565</v>
      </c>
      <c r="C99" t="s">
        <v>7</v>
      </c>
      <c r="D99" s="2">
        <v>45874.87222222222</v>
      </c>
      <c r="F99">
        <f>IFERROR(1/data[[#This Row],[rate]],"")</f>
        <v>6.0027612701842852</v>
      </c>
      <c r="H99" s="5" t="s">
        <v>202</v>
      </c>
      <c r="I99" s="3" t="s">
        <v>203</v>
      </c>
    </row>
    <row r="100" spans="1:9" x14ac:dyDescent="0.45">
      <c r="A100" t="s">
        <v>204</v>
      </c>
      <c r="B100" t="s">
        <v>566</v>
      </c>
      <c r="C100" t="s">
        <v>7</v>
      </c>
      <c r="D100" s="2">
        <v>45874.87222222222</v>
      </c>
      <c r="F100">
        <f>IFERROR(1/data[[#This Row],[rate]],"")</f>
        <v>29.489826010026537</v>
      </c>
      <c r="H100" s="5" t="s">
        <v>204</v>
      </c>
      <c r="I100" s="3" t="s">
        <v>205</v>
      </c>
    </row>
    <row r="101" spans="1:9" x14ac:dyDescent="0.45">
      <c r="A101" t="s">
        <v>206</v>
      </c>
      <c r="B101" t="s">
        <v>567</v>
      </c>
      <c r="C101" t="s">
        <v>7</v>
      </c>
      <c r="D101" s="2">
        <v>45874.87222222222</v>
      </c>
      <c r="F101">
        <f>IFERROR(1/data[[#This Row],[rate]],"")</f>
        <v>3.293807641633729</v>
      </c>
      <c r="H101" s="5" t="s">
        <v>206</v>
      </c>
      <c r="I101" s="3" t="s">
        <v>207</v>
      </c>
    </row>
    <row r="102" spans="1:9" x14ac:dyDescent="0.45">
      <c r="A102" t="s">
        <v>208</v>
      </c>
      <c r="B102" t="s">
        <v>568</v>
      </c>
      <c r="C102" t="s">
        <v>7</v>
      </c>
      <c r="D102" s="2">
        <v>45874.87222222222</v>
      </c>
      <c r="F102">
        <f>IFERROR(1/data[[#This Row],[rate]],"")</f>
        <v>1.972114303745045</v>
      </c>
      <c r="H102" s="5" t="s">
        <v>208</v>
      </c>
      <c r="I102" s="3" t="s">
        <v>209</v>
      </c>
    </row>
    <row r="103" spans="1:9" x14ac:dyDescent="0.45">
      <c r="A103" t="s">
        <v>210</v>
      </c>
      <c r="B103" t="s">
        <v>569</v>
      </c>
      <c r="C103" t="s">
        <v>7</v>
      </c>
      <c r="D103" s="2">
        <v>45874.87222222222</v>
      </c>
      <c r="F103">
        <f>IFERROR(1/data[[#This Row],[rate]],"")</f>
        <v>1.0581786628854417</v>
      </c>
      <c r="H103" s="5" t="s">
        <v>210</v>
      </c>
      <c r="I103" s="3" t="s">
        <v>211</v>
      </c>
    </row>
    <row r="104" spans="1:9" x14ac:dyDescent="0.45">
      <c r="A104" t="s">
        <v>212</v>
      </c>
      <c r="B104" t="s">
        <v>570</v>
      </c>
      <c r="C104" t="s">
        <v>7</v>
      </c>
      <c r="D104" s="2">
        <v>45874.87222222222</v>
      </c>
      <c r="F104">
        <f>IFERROR(1/data[[#This Row],[rate]],"")</f>
        <v>4.0179536634315305E-3</v>
      </c>
      <c r="H104" s="5" t="s">
        <v>212</v>
      </c>
      <c r="I104" s="3" t="s">
        <v>213</v>
      </c>
    </row>
    <row r="105" spans="1:9" x14ac:dyDescent="0.45">
      <c r="A105" t="s">
        <v>214</v>
      </c>
      <c r="B105" t="s">
        <v>571</v>
      </c>
      <c r="C105" t="s">
        <v>7</v>
      </c>
      <c r="D105" s="2">
        <v>45874.87222222222</v>
      </c>
      <c r="F105">
        <f>IFERROR(1/data[[#This Row],[rate]],"")</f>
        <v>0.33650545811853066</v>
      </c>
      <c r="H105" s="5" t="s">
        <v>214</v>
      </c>
      <c r="I105" s="3" t="s">
        <v>215</v>
      </c>
    </row>
    <row r="106" spans="1:9" x14ac:dyDescent="0.45">
      <c r="A106" t="s">
        <v>216</v>
      </c>
      <c r="B106" t="s">
        <v>572</v>
      </c>
      <c r="C106" t="s">
        <v>7</v>
      </c>
      <c r="D106" s="2">
        <v>45874.87222222222</v>
      </c>
      <c r="F106">
        <f>IFERROR(1/data[[#This Row],[rate]],"")</f>
        <v>8.528384596031743E-3</v>
      </c>
      <c r="H106" s="5" t="s">
        <v>216</v>
      </c>
      <c r="I106" s="3" t="s">
        <v>217</v>
      </c>
    </row>
    <row r="107" spans="1:9" x14ac:dyDescent="0.45">
      <c r="A107" t="s">
        <v>218</v>
      </c>
      <c r="B107" t="s">
        <v>573</v>
      </c>
      <c r="C107" t="s">
        <v>7</v>
      </c>
      <c r="D107" s="2">
        <v>45874.87222222222</v>
      </c>
      <c r="F107">
        <f>IFERROR(1/data[[#This Row],[rate]],"")</f>
        <v>4.9857653905217908E-3</v>
      </c>
      <c r="H107" s="5" t="s">
        <v>218</v>
      </c>
      <c r="I107" s="3" t="s">
        <v>219</v>
      </c>
    </row>
    <row r="108" spans="1:9" x14ac:dyDescent="0.45">
      <c r="A108" t="s">
        <v>220</v>
      </c>
      <c r="B108" t="s">
        <v>574</v>
      </c>
      <c r="C108" t="s">
        <v>7</v>
      </c>
      <c r="D108" s="2">
        <v>45874.87222222222</v>
      </c>
      <c r="F108">
        <f>IFERROR(1/data[[#This Row],[rate]],"")</f>
        <v>2.2175899232713885</v>
      </c>
      <c r="H108" s="5" t="s">
        <v>220</v>
      </c>
      <c r="I108" s="3" t="s">
        <v>221</v>
      </c>
    </row>
    <row r="109" spans="1:9" x14ac:dyDescent="0.45">
      <c r="A109" t="s">
        <v>222</v>
      </c>
      <c r="B109" t="s">
        <v>575</v>
      </c>
      <c r="C109" t="s">
        <v>7</v>
      </c>
      <c r="D109" s="2">
        <v>45874.87222222222</v>
      </c>
      <c r="F109">
        <f>IFERROR(1/data[[#This Row],[rate]],"")</f>
        <v>5.0166074790594269E-2</v>
      </c>
      <c r="H109" s="5" t="s">
        <v>222</v>
      </c>
      <c r="I109" s="3" t="s">
        <v>223</v>
      </c>
    </row>
    <row r="110" spans="1:9" x14ac:dyDescent="0.45">
      <c r="A110" t="s">
        <v>224</v>
      </c>
      <c r="B110" t="s">
        <v>576</v>
      </c>
      <c r="C110" t="s">
        <v>7</v>
      </c>
      <c r="D110" s="2">
        <v>45874.87222222222</v>
      </c>
      <c r="F110">
        <f>IFERROR(1/data[[#This Row],[rate]],"")</f>
        <v>0.39192324575155202</v>
      </c>
      <c r="H110" s="5" t="s">
        <v>224</v>
      </c>
      <c r="I110" s="3" t="s">
        <v>225</v>
      </c>
    </row>
    <row r="111" spans="1:9" x14ac:dyDescent="0.45">
      <c r="A111" t="s">
        <v>226</v>
      </c>
      <c r="B111" t="s">
        <v>577</v>
      </c>
      <c r="C111" t="s">
        <v>7</v>
      </c>
      <c r="D111" s="2">
        <v>45874.87222222222</v>
      </c>
      <c r="F111">
        <f>IFERROR(1/data[[#This Row],[rate]],"")</f>
        <v>1.1591515011011939</v>
      </c>
      <c r="H111" s="5" t="s">
        <v>226</v>
      </c>
      <c r="I111" s="3" t="s">
        <v>227</v>
      </c>
    </row>
    <row r="112" spans="1:9" x14ac:dyDescent="0.45">
      <c r="A112" t="s">
        <v>228</v>
      </c>
      <c r="B112" t="s">
        <v>578</v>
      </c>
      <c r="C112" t="s">
        <v>7</v>
      </c>
      <c r="D112" s="2">
        <v>45874.87222222222</v>
      </c>
      <c r="F112">
        <f>IFERROR(1/data[[#This Row],[rate]],"")</f>
        <v>1.0322154440074732E-2</v>
      </c>
      <c r="H112" s="5" t="s">
        <v>228</v>
      </c>
      <c r="I112" s="3" t="s">
        <v>229</v>
      </c>
    </row>
    <row r="113" spans="1:9" x14ac:dyDescent="0.45">
      <c r="A113" t="s">
        <v>230</v>
      </c>
      <c r="B113" t="s">
        <v>579</v>
      </c>
      <c r="C113" t="s">
        <v>7</v>
      </c>
      <c r="D113" s="2">
        <v>45874.87222222222</v>
      </c>
      <c r="F113">
        <f>IFERROR(1/data[[#This Row],[rate]],"")</f>
        <v>0.95540184201475131</v>
      </c>
      <c r="H113" s="5" t="s">
        <v>230</v>
      </c>
      <c r="I113" s="3" t="s">
        <v>231</v>
      </c>
    </row>
    <row r="114" spans="1:9" x14ac:dyDescent="0.45">
      <c r="A114" t="s">
        <v>232</v>
      </c>
      <c r="B114" t="s">
        <v>580</v>
      </c>
      <c r="C114" t="s">
        <v>7</v>
      </c>
      <c r="D114" s="2">
        <v>45874.87222222222</v>
      </c>
      <c r="F114">
        <f>IFERROR(1/data[[#This Row],[rate]],"")</f>
        <v>4.2335210194318611</v>
      </c>
      <c r="H114" s="5" t="s">
        <v>232</v>
      </c>
      <c r="I114" s="3" t="s">
        <v>233</v>
      </c>
    </row>
    <row r="115" spans="1:9" x14ac:dyDescent="0.45">
      <c r="A115" t="s">
        <v>234</v>
      </c>
      <c r="B115" t="s">
        <v>581</v>
      </c>
      <c r="C115" t="s">
        <v>7</v>
      </c>
      <c r="D115" s="2">
        <v>45874.87222222222</v>
      </c>
      <c r="F115">
        <f>IFERROR(1/data[[#This Row],[rate]],"")</f>
        <v>0.28170521802575349</v>
      </c>
      <c r="H115" s="5" t="s">
        <v>234</v>
      </c>
      <c r="I115" s="3" t="s">
        <v>235</v>
      </c>
    </row>
    <row r="116" spans="1:9" x14ac:dyDescent="0.45">
      <c r="A116" t="s">
        <v>236</v>
      </c>
      <c r="B116" t="s">
        <v>582</v>
      </c>
      <c r="C116" t="s">
        <v>7</v>
      </c>
      <c r="D116" s="2">
        <v>45874.87222222222</v>
      </c>
      <c r="F116">
        <f>IFERROR(1/data[[#This Row],[rate]],"")</f>
        <v>1.002004008016032</v>
      </c>
      <c r="H116" s="5" t="s">
        <v>236</v>
      </c>
      <c r="I116" s="3" t="s">
        <v>237</v>
      </c>
    </row>
    <row r="117" spans="1:9" x14ac:dyDescent="0.45">
      <c r="A117" t="s">
        <v>238</v>
      </c>
      <c r="B117" t="s">
        <v>583</v>
      </c>
      <c r="C117" t="s">
        <v>7</v>
      </c>
      <c r="D117" s="2">
        <v>45874.87222222222</v>
      </c>
      <c r="F117">
        <f>IFERROR(1/data[[#This Row],[rate]],"")</f>
        <v>1.1723446247705868E-2</v>
      </c>
      <c r="H117" s="5" t="s">
        <v>238</v>
      </c>
      <c r="I117" s="3" t="s">
        <v>239</v>
      </c>
    </row>
    <row r="118" spans="1:9" x14ac:dyDescent="0.45">
      <c r="A118" t="s">
        <v>240</v>
      </c>
      <c r="B118" t="s">
        <v>584</v>
      </c>
      <c r="C118" t="s">
        <v>7</v>
      </c>
      <c r="D118" s="2">
        <v>45874.87222222222</v>
      </c>
      <c r="F118">
        <f>IFERROR(1/data[[#This Row],[rate]],"")</f>
        <v>0.48729381380503373</v>
      </c>
      <c r="H118" s="5" t="s">
        <v>240</v>
      </c>
      <c r="I118" s="3" t="s">
        <v>241</v>
      </c>
    </row>
    <row r="119" spans="1:9" x14ac:dyDescent="0.45">
      <c r="A119" t="s">
        <v>242</v>
      </c>
      <c r="B119" t="s">
        <v>585</v>
      </c>
      <c r="C119" t="s">
        <v>7</v>
      </c>
      <c r="D119" s="2">
        <v>45874.87222222222</v>
      </c>
      <c r="F119">
        <f>IFERROR(1/data[[#This Row],[rate]],"")</f>
        <v>1.7450788775652659</v>
      </c>
      <c r="H119" s="5" t="s">
        <v>242</v>
      </c>
      <c r="I119" s="3" t="s">
        <v>243</v>
      </c>
    </row>
    <row r="120" spans="1:9" x14ac:dyDescent="0.45">
      <c r="A120" t="s">
        <v>244</v>
      </c>
      <c r="B120" t="s">
        <v>586</v>
      </c>
      <c r="C120" t="s">
        <v>7</v>
      </c>
      <c r="D120" s="2">
        <v>45874.87222222222</v>
      </c>
      <c r="F120">
        <f>IFERROR(1/data[[#This Row],[rate]],"")</f>
        <v>0.12760408026807066</v>
      </c>
      <c r="H120" s="5" t="s">
        <v>244</v>
      </c>
      <c r="I120" s="3" t="s">
        <v>245</v>
      </c>
    </row>
    <row r="121" spans="1:9" x14ac:dyDescent="0.45">
      <c r="A121" t="s">
        <v>246</v>
      </c>
      <c r="B121" t="s">
        <v>587</v>
      </c>
      <c r="C121" t="s">
        <v>7</v>
      </c>
      <c r="D121" s="2">
        <v>45874.87222222222</v>
      </c>
      <c r="F121">
        <f>IFERROR(1/data[[#This Row],[rate]],"")</f>
        <v>10.551862403714257</v>
      </c>
      <c r="H121" s="5" t="s">
        <v>246</v>
      </c>
      <c r="I121" s="3" t="s">
        <v>247</v>
      </c>
    </row>
    <row r="122" spans="1:9" x14ac:dyDescent="0.45">
      <c r="A122" t="s">
        <v>248</v>
      </c>
      <c r="B122" t="s">
        <v>588</v>
      </c>
      <c r="C122" t="s">
        <v>7</v>
      </c>
      <c r="D122" s="2">
        <v>45874.87222222222</v>
      </c>
      <c r="F122">
        <f>IFERROR(1/data[[#This Row],[rate]],"")</f>
        <v>46.598322460391429</v>
      </c>
      <c r="H122" s="5" t="s">
        <v>248</v>
      </c>
      <c r="I122" s="3" t="s">
        <v>249</v>
      </c>
    </row>
    <row r="123" spans="1:9" x14ac:dyDescent="0.45">
      <c r="A123" t="s">
        <v>250</v>
      </c>
      <c r="B123" t="s">
        <v>589</v>
      </c>
      <c r="C123" t="s">
        <v>7</v>
      </c>
      <c r="D123" s="2">
        <v>45874.87222222222</v>
      </c>
      <c r="F123">
        <f>IFERROR(1/data[[#This Row],[rate]],"")</f>
        <v>11.944577161968466</v>
      </c>
      <c r="H123" s="5" t="s">
        <v>250</v>
      </c>
    </row>
    <row r="124" spans="1:9" x14ac:dyDescent="0.45">
      <c r="A124" t="s">
        <v>251</v>
      </c>
      <c r="B124" t="s">
        <v>590</v>
      </c>
      <c r="C124" t="s">
        <v>7</v>
      </c>
      <c r="D124" s="2">
        <v>45874.87222222222</v>
      </c>
      <c r="F124">
        <f>IFERROR(1/data[[#This Row],[rate]],"")</f>
        <v>17.924359204158453</v>
      </c>
      <c r="H124" s="5" t="s">
        <v>251</v>
      </c>
      <c r="I124" s="3" t="s">
        <v>252</v>
      </c>
    </row>
    <row r="125" spans="1:9" x14ac:dyDescent="0.45">
      <c r="A125" t="s">
        <v>253</v>
      </c>
      <c r="B125" t="s">
        <v>591</v>
      </c>
      <c r="C125" t="s">
        <v>7</v>
      </c>
      <c r="D125" s="2">
        <v>45874.87222222222</v>
      </c>
      <c r="F125">
        <f>IFERROR(1/data[[#This Row],[rate]],"")</f>
        <v>5.0367684093885368</v>
      </c>
      <c r="H125" s="5" t="s">
        <v>253</v>
      </c>
      <c r="I125" s="3" t="s">
        <v>254</v>
      </c>
    </row>
    <row r="126" spans="1:9" x14ac:dyDescent="0.45">
      <c r="A126" t="s">
        <v>255</v>
      </c>
      <c r="B126" t="s">
        <v>592</v>
      </c>
      <c r="C126" t="s">
        <v>7</v>
      </c>
      <c r="D126" s="2">
        <v>45874.87222222222</v>
      </c>
      <c r="F126">
        <f>IFERROR(1/data[[#This Row],[rate]],"")</f>
        <v>4.4039283040472101</v>
      </c>
      <c r="H126" s="5" t="s">
        <v>255</v>
      </c>
      <c r="I126" s="3" t="s">
        <v>256</v>
      </c>
    </row>
    <row r="127" spans="1:9" x14ac:dyDescent="0.45">
      <c r="A127" t="s">
        <v>257</v>
      </c>
      <c r="B127" t="s">
        <v>593</v>
      </c>
      <c r="C127" t="s">
        <v>7</v>
      </c>
      <c r="D127" s="2">
        <v>45874.87222222222</v>
      </c>
      <c r="F127">
        <f>IFERROR(1/data[[#This Row],[rate]],"")</f>
        <v>0.3112172015971667</v>
      </c>
      <c r="H127" s="5" t="s">
        <v>257</v>
      </c>
      <c r="I127" s="3" t="s">
        <v>258</v>
      </c>
    </row>
    <row r="128" spans="1:9" x14ac:dyDescent="0.45">
      <c r="A128" t="s">
        <v>259</v>
      </c>
      <c r="B128" t="s">
        <v>594</v>
      </c>
      <c r="C128" t="s">
        <v>7</v>
      </c>
      <c r="D128" s="2">
        <v>45874.87222222222</v>
      </c>
      <c r="F128">
        <f>IFERROR(1/data[[#This Row],[rate]],"")</f>
        <v>6.3379549700975285E-2</v>
      </c>
      <c r="H128" s="5" t="s">
        <v>259</v>
      </c>
      <c r="I128" s="3" t="s">
        <v>260</v>
      </c>
    </row>
    <row r="129" spans="1:9" x14ac:dyDescent="0.45">
      <c r="A129" t="s">
        <v>261</v>
      </c>
      <c r="B129" t="s">
        <v>595</v>
      </c>
      <c r="C129" t="s">
        <v>7</v>
      </c>
      <c r="D129" s="2">
        <v>45874.87222222222</v>
      </c>
      <c r="F129">
        <f>IFERROR(1/data[[#This Row],[rate]],"")</f>
        <v>4.8395683105067029</v>
      </c>
      <c r="H129" s="5" t="s">
        <v>261</v>
      </c>
      <c r="I129" s="3" t="s">
        <v>262</v>
      </c>
    </row>
    <row r="130" spans="1:9" x14ac:dyDescent="0.45">
      <c r="A130" t="s">
        <v>263</v>
      </c>
      <c r="B130" t="s">
        <v>596</v>
      </c>
      <c r="C130" t="s">
        <v>7</v>
      </c>
      <c r="D130" s="2">
        <v>45874.87222222222</v>
      </c>
      <c r="F130">
        <f>IFERROR(1/data[[#This Row],[rate]],"")</f>
        <v>2.4035124353887789E-3</v>
      </c>
      <c r="H130" s="5" t="s">
        <v>263</v>
      </c>
      <c r="I130" s="3" t="s">
        <v>264</v>
      </c>
    </row>
    <row r="131" spans="1:9" x14ac:dyDescent="0.45">
      <c r="A131" t="s">
        <v>265</v>
      </c>
      <c r="B131" t="s">
        <v>597</v>
      </c>
      <c r="C131" t="s">
        <v>7</v>
      </c>
      <c r="D131" s="2">
        <v>45874.87222222222</v>
      </c>
      <c r="F131">
        <f>IFERROR(1/data[[#This Row],[rate]],"")</f>
        <v>4.9173878835562546</v>
      </c>
      <c r="H131" s="5" t="s">
        <v>265</v>
      </c>
      <c r="I131" s="3" t="s">
        <v>266</v>
      </c>
    </row>
    <row r="132" spans="1:9" x14ac:dyDescent="0.45">
      <c r="A132" t="s">
        <v>267</v>
      </c>
      <c r="B132" t="s">
        <v>598</v>
      </c>
      <c r="C132" t="s">
        <v>7</v>
      </c>
      <c r="D132" s="2">
        <v>45874.87222222222</v>
      </c>
      <c r="F132">
        <f>IFERROR(1/data[[#This Row],[rate]],"")</f>
        <v>4.0839663481172916</v>
      </c>
      <c r="H132" s="5" t="s">
        <v>267</v>
      </c>
      <c r="I132" s="3" t="s">
        <v>268</v>
      </c>
    </row>
    <row r="133" spans="1:9" x14ac:dyDescent="0.45">
      <c r="A133" t="s">
        <v>269</v>
      </c>
      <c r="B133" t="s">
        <v>599</v>
      </c>
      <c r="C133" t="s">
        <v>7</v>
      </c>
      <c r="D133" s="2">
        <v>45874.87222222222</v>
      </c>
      <c r="F133">
        <f>IFERROR(1/data[[#This Row],[rate]],"")</f>
        <v>0.17735685085175629</v>
      </c>
      <c r="H133" s="5" t="s">
        <v>269</v>
      </c>
      <c r="I133" s="3" t="s">
        <v>270</v>
      </c>
    </row>
    <row r="134" spans="1:9" x14ac:dyDescent="0.45">
      <c r="A134" t="s">
        <v>271</v>
      </c>
      <c r="B134" t="s">
        <v>600</v>
      </c>
      <c r="C134" t="s">
        <v>7</v>
      </c>
      <c r="D134" s="2">
        <v>45874.87222222222</v>
      </c>
      <c r="F134">
        <f>IFERROR(1/data[[#This Row],[rate]],"")</f>
        <v>0.22377271852524827</v>
      </c>
      <c r="H134" s="5" t="s">
        <v>271</v>
      </c>
      <c r="I134" s="3" t="s">
        <v>272</v>
      </c>
    </row>
    <row r="135" spans="1:9" x14ac:dyDescent="0.45">
      <c r="A135" t="s">
        <v>273</v>
      </c>
      <c r="B135" t="s">
        <v>601</v>
      </c>
      <c r="C135" t="s">
        <v>7</v>
      </c>
      <c r="D135" s="2">
        <v>45874.87222222222</v>
      </c>
      <c r="F135">
        <f>IFERROR(1/data[[#This Row],[rate]],"")</f>
        <v>1.2421996075643E-2</v>
      </c>
      <c r="H135" s="5" t="s">
        <v>273</v>
      </c>
      <c r="I135" s="3" t="s">
        <v>274</v>
      </c>
    </row>
    <row r="136" spans="1:9" x14ac:dyDescent="0.45">
      <c r="A136" t="s">
        <v>275</v>
      </c>
      <c r="B136" t="s">
        <v>602</v>
      </c>
      <c r="C136" t="s">
        <v>7</v>
      </c>
      <c r="D136" s="2">
        <v>45874.87222222222</v>
      </c>
      <c r="F136">
        <f>IFERROR(1/data[[#This Row],[rate]],"")</f>
        <v>4.7741812279194118</v>
      </c>
      <c r="H136" s="5" t="s">
        <v>275</v>
      </c>
      <c r="I136" s="3" t="s">
        <v>276</v>
      </c>
    </row>
    <row r="137" spans="1:9" x14ac:dyDescent="0.45">
      <c r="A137" t="s">
        <v>277</v>
      </c>
      <c r="B137" t="s">
        <v>603</v>
      </c>
      <c r="C137" t="s">
        <v>7</v>
      </c>
      <c r="D137" s="2">
        <v>45874.87222222222</v>
      </c>
      <c r="F137">
        <f>IFERROR(1/data[[#This Row],[rate]],"")</f>
        <v>2.1070375052675936</v>
      </c>
      <c r="H137" s="5" t="s">
        <v>277</v>
      </c>
      <c r="I137" s="3" t="s">
        <v>278</v>
      </c>
    </row>
    <row r="138" spans="1:9" x14ac:dyDescent="0.45">
      <c r="A138" t="s">
        <v>279</v>
      </c>
      <c r="B138" t="s">
        <v>604</v>
      </c>
      <c r="C138" t="s">
        <v>7</v>
      </c>
      <c r="D138" s="2">
        <v>45874.87222222222</v>
      </c>
      <c r="F138">
        <f>IFERROR(1/data[[#This Row],[rate]],"")</f>
        <v>1.2237655265251177</v>
      </c>
      <c r="H138" s="5" t="s">
        <v>279</v>
      </c>
      <c r="I138" s="3" t="s">
        <v>280</v>
      </c>
    </row>
    <row r="139" spans="1:9" x14ac:dyDescent="0.45">
      <c r="A139" t="s">
        <v>281</v>
      </c>
      <c r="B139" t="s">
        <v>605</v>
      </c>
      <c r="C139" t="s">
        <v>7</v>
      </c>
      <c r="D139" s="2">
        <v>45874.87222222222</v>
      </c>
      <c r="F139">
        <f>IFERROR(1/data[[#This Row],[rate]],"")</f>
        <v>2.9774363915376491E-2</v>
      </c>
      <c r="H139" s="5" t="s">
        <v>281</v>
      </c>
      <c r="I139" s="3" t="s">
        <v>282</v>
      </c>
    </row>
    <row r="140" spans="1:9" x14ac:dyDescent="0.45">
      <c r="A140" t="s">
        <v>283</v>
      </c>
      <c r="B140" t="s">
        <v>606</v>
      </c>
      <c r="C140" t="s">
        <v>7</v>
      </c>
      <c r="D140" s="2">
        <v>45874.87222222222</v>
      </c>
      <c r="F140">
        <f>IFERROR(1/data[[#This Row],[rate]],"")</f>
        <v>1.8519890362249056</v>
      </c>
      <c r="H140" s="5" t="s">
        <v>283</v>
      </c>
      <c r="I140" s="3" t="s">
        <v>284</v>
      </c>
    </row>
    <row r="141" spans="1:9" x14ac:dyDescent="0.45">
      <c r="A141" t="s">
        <v>285</v>
      </c>
      <c r="B141" t="s">
        <v>607</v>
      </c>
      <c r="C141" t="s">
        <v>7</v>
      </c>
      <c r="D141" s="2">
        <v>45874.87222222222</v>
      </c>
      <c r="F141">
        <f>IFERROR(1/data[[#This Row],[rate]],"")</f>
        <v>13.908205841446453</v>
      </c>
      <c r="H141" s="5" t="s">
        <v>285</v>
      </c>
      <c r="I141" s="3" t="s">
        <v>286</v>
      </c>
    </row>
    <row r="142" spans="1:9" x14ac:dyDescent="0.45">
      <c r="A142" t="s">
        <v>287</v>
      </c>
      <c r="B142" t="s">
        <v>530</v>
      </c>
      <c r="C142" t="s">
        <v>7</v>
      </c>
      <c r="D142" s="2">
        <v>45874.87222222222</v>
      </c>
      <c r="F142">
        <f>IFERROR(1/data[[#This Row],[rate]],"")</f>
        <v>23.803856224708404</v>
      </c>
      <c r="H142" s="5" t="s">
        <v>287</v>
      </c>
      <c r="I142" s="3" t="s">
        <v>288</v>
      </c>
    </row>
    <row r="143" spans="1:9" x14ac:dyDescent="0.45">
      <c r="A143" t="s">
        <v>289</v>
      </c>
      <c r="B143" t="s">
        <v>608</v>
      </c>
      <c r="C143" t="s">
        <v>7</v>
      </c>
      <c r="D143" s="2">
        <v>45874.87222222222</v>
      </c>
      <c r="F143">
        <f>IFERROR(1/data[[#This Row],[rate]],"")</f>
        <v>7.91433874306878E-4</v>
      </c>
      <c r="H143" s="5" t="s">
        <v>289</v>
      </c>
      <c r="I143" s="3" t="s">
        <v>290</v>
      </c>
    </row>
    <row r="144" spans="1:9" x14ac:dyDescent="0.45">
      <c r="A144" t="s">
        <v>291</v>
      </c>
      <c r="B144" t="s">
        <v>483</v>
      </c>
      <c r="C144" t="s">
        <v>7</v>
      </c>
      <c r="D144" s="2">
        <v>45874.87222222222</v>
      </c>
      <c r="F144">
        <f>IFERROR(1/data[[#This Row],[rate]],"")</f>
        <v>2941.1764705882351</v>
      </c>
      <c r="H144" s="5" t="s">
        <v>291</v>
      </c>
      <c r="I144" s="3" t="s">
        <v>292</v>
      </c>
    </row>
    <row r="145" spans="1:9" x14ac:dyDescent="0.45">
      <c r="A145" t="s">
        <v>293</v>
      </c>
      <c r="B145" t="s">
        <v>609</v>
      </c>
      <c r="C145" t="s">
        <v>7</v>
      </c>
      <c r="D145" s="2">
        <v>45874.87222222222</v>
      </c>
      <c r="F145">
        <f>IFERROR(1/data[[#This Row],[rate]],"")</f>
        <v>3.1316596700170209E-2</v>
      </c>
      <c r="H145" s="5" t="s">
        <v>293</v>
      </c>
      <c r="I145" s="3" t="s">
        <v>294</v>
      </c>
    </row>
    <row r="146" spans="1:9" x14ac:dyDescent="0.45">
      <c r="A146" t="s">
        <v>295</v>
      </c>
      <c r="B146" t="s">
        <v>610</v>
      </c>
      <c r="C146" t="s">
        <v>7</v>
      </c>
      <c r="D146" s="2">
        <v>45874.87222222222</v>
      </c>
      <c r="F146">
        <f>IFERROR(1/data[[#This Row],[rate]],"")</f>
        <v>0.48405990725412179</v>
      </c>
      <c r="H146" s="5" t="s">
        <v>295</v>
      </c>
      <c r="I146" s="3" t="s">
        <v>296</v>
      </c>
    </row>
    <row r="147" spans="1:9" x14ac:dyDescent="0.45">
      <c r="A147" t="s">
        <v>297</v>
      </c>
      <c r="B147" t="s">
        <v>611</v>
      </c>
      <c r="C147" t="s">
        <v>7</v>
      </c>
      <c r="D147" s="2">
        <v>45874.87222222222</v>
      </c>
      <c r="F147">
        <f>IFERROR(1/data[[#This Row],[rate]],"")</f>
        <v>8.3979425544618129E-4</v>
      </c>
      <c r="H147" s="5" t="s">
        <v>297</v>
      </c>
      <c r="I147" s="3" t="s">
        <v>298</v>
      </c>
    </row>
    <row r="148" spans="1:9" x14ac:dyDescent="0.45">
      <c r="A148" t="s">
        <v>299</v>
      </c>
      <c r="B148" t="s">
        <v>612</v>
      </c>
      <c r="C148" t="s">
        <v>7</v>
      </c>
      <c r="D148" s="2">
        <v>45874.87222222222</v>
      </c>
      <c r="F148">
        <f>IFERROR(1/data[[#This Row],[rate]],"")</f>
        <v>2.0467896104959369</v>
      </c>
      <c r="H148" s="5" t="s">
        <v>299</v>
      </c>
      <c r="I148" s="3" t="s">
        <v>300</v>
      </c>
    </row>
    <row r="149" spans="1:9" x14ac:dyDescent="0.45">
      <c r="A149" t="s">
        <v>301</v>
      </c>
      <c r="B149" t="s">
        <v>613</v>
      </c>
      <c r="C149" t="s">
        <v>7</v>
      </c>
      <c r="D149" s="2">
        <v>45874.87222222222</v>
      </c>
      <c r="F149">
        <f>IFERROR(1/data[[#This Row],[rate]],"")</f>
        <v>1.3774431019577874E-3</v>
      </c>
      <c r="H149" s="5" t="s">
        <v>301</v>
      </c>
      <c r="I149" s="3" t="s">
        <v>302</v>
      </c>
    </row>
    <row r="150" spans="1:9" x14ac:dyDescent="0.45">
      <c r="A150" t="s">
        <v>303</v>
      </c>
      <c r="B150" t="s">
        <v>614</v>
      </c>
      <c r="C150" t="s">
        <v>7</v>
      </c>
      <c r="D150" s="2">
        <v>45874.87222222222</v>
      </c>
      <c r="F150">
        <f>IFERROR(1/data[[#This Row],[rate]],"")</f>
        <v>1.0013417980093324</v>
      </c>
      <c r="H150" s="5" t="s">
        <v>303</v>
      </c>
      <c r="I150" s="3" t="s">
        <v>304</v>
      </c>
    </row>
    <row r="151" spans="1:9" x14ac:dyDescent="0.45">
      <c r="A151" t="s">
        <v>305</v>
      </c>
      <c r="B151" t="s">
        <v>615</v>
      </c>
      <c r="C151" t="s">
        <v>7</v>
      </c>
      <c r="D151" s="2">
        <v>45874.87222222222</v>
      </c>
      <c r="F151">
        <f>IFERROR(1/data[[#This Row],[rate]],"")</f>
        <v>0.55362402285359968</v>
      </c>
      <c r="H151" s="5" t="s">
        <v>305</v>
      </c>
      <c r="I151" s="3" t="s">
        <v>306</v>
      </c>
    </row>
    <row r="152" spans="1:9" x14ac:dyDescent="0.45">
      <c r="A152" t="s">
        <v>307</v>
      </c>
      <c r="B152" t="s">
        <v>616</v>
      </c>
      <c r="C152" t="s">
        <v>7</v>
      </c>
      <c r="D152" s="2">
        <v>45874.87222222222</v>
      </c>
      <c r="F152">
        <f>IFERROR(1/data[[#This Row],[rate]],"")</f>
        <v>1.8969572805220427</v>
      </c>
      <c r="H152" s="5" t="s">
        <v>307</v>
      </c>
      <c r="I152" s="3" t="s">
        <v>308</v>
      </c>
    </row>
    <row r="153" spans="1:9" x14ac:dyDescent="0.45">
      <c r="A153" t="s">
        <v>309</v>
      </c>
      <c r="B153" t="s">
        <v>617</v>
      </c>
      <c r="C153" t="s">
        <v>7</v>
      </c>
      <c r="D153" s="2">
        <v>45874.87222222222</v>
      </c>
      <c r="F153">
        <f>IFERROR(1/data[[#This Row],[rate]],"")</f>
        <v>5.1169216599293863</v>
      </c>
      <c r="H153" s="5" t="s">
        <v>309</v>
      </c>
      <c r="I153" s="3" t="s">
        <v>310</v>
      </c>
    </row>
    <row r="154" spans="1:9" x14ac:dyDescent="0.45">
      <c r="A154" t="s">
        <v>311</v>
      </c>
      <c r="B154" t="s">
        <v>618</v>
      </c>
      <c r="C154" t="s">
        <v>7</v>
      </c>
      <c r="D154" s="2">
        <v>45874.87222222222</v>
      </c>
      <c r="F154">
        <f>IFERROR(1/data[[#This Row],[rate]],"")</f>
        <v>6.1789421651013345</v>
      </c>
      <c r="H154" s="5" t="s">
        <v>311</v>
      </c>
      <c r="I154" s="3" t="s">
        <v>312</v>
      </c>
    </row>
    <row r="155" spans="1:9" x14ac:dyDescent="0.45">
      <c r="A155" t="s">
        <v>313</v>
      </c>
      <c r="B155" t="s">
        <v>619</v>
      </c>
      <c r="C155" t="s">
        <v>7</v>
      </c>
      <c r="D155" s="2">
        <v>45874.87222222222</v>
      </c>
      <c r="F155">
        <f>IFERROR(1/data[[#This Row],[rate]],"")</f>
        <v>7.4934432371674777</v>
      </c>
      <c r="H155" s="5" t="s">
        <v>313</v>
      </c>
      <c r="I155" s="3" t="s">
        <v>314</v>
      </c>
    </row>
    <row r="156" spans="1:9" x14ac:dyDescent="0.45">
      <c r="A156" t="s">
        <v>315</v>
      </c>
      <c r="B156" t="s">
        <v>620</v>
      </c>
      <c r="C156" t="s">
        <v>7</v>
      </c>
      <c r="D156" s="2">
        <v>45874.87222222222</v>
      </c>
      <c r="F156">
        <f>IFERROR(1/data[[#This Row],[rate]],"")</f>
        <v>0.44038701210623898</v>
      </c>
      <c r="H156" s="5" t="s">
        <v>315</v>
      </c>
      <c r="I156" s="3" t="s">
        <v>316</v>
      </c>
    </row>
    <row r="157" spans="1:9" x14ac:dyDescent="0.45">
      <c r="A157" t="s">
        <v>317</v>
      </c>
      <c r="B157" t="s">
        <v>621</v>
      </c>
      <c r="C157" t="s">
        <v>7</v>
      </c>
      <c r="D157" s="2">
        <v>45874.87222222222</v>
      </c>
      <c r="F157">
        <f>IFERROR(1/data[[#This Row],[rate]],"")</f>
        <v>2.6525198938992043</v>
      </c>
      <c r="H157" s="5" t="s">
        <v>317</v>
      </c>
      <c r="I157" s="3" t="s">
        <v>318</v>
      </c>
    </row>
    <row r="158" spans="1:9" x14ac:dyDescent="0.45">
      <c r="A158" t="s">
        <v>319</v>
      </c>
      <c r="B158" t="s">
        <v>622</v>
      </c>
      <c r="C158" t="s">
        <v>7</v>
      </c>
      <c r="D158" s="2">
        <v>45874.87222222222</v>
      </c>
      <c r="F158">
        <f>IFERROR(1/data[[#This Row],[rate]],"")</f>
        <v>0.59833304413902866</v>
      </c>
      <c r="H158" s="5" t="s">
        <v>319</v>
      </c>
      <c r="I158" s="3" t="s">
        <v>320</v>
      </c>
    </row>
    <row r="159" spans="1:9" x14ac:dyDescent="0.45">
      <c r="A159" t="s">
        <v>321</v>
      </c>
      <c r="B159" t="s">
        <v>623</v>
      </c>
      <c r="C159" t="s">
        <v>7</v>
      </c>
      <c r="D159" s="2">
        <v>45874.87222222222</v>
      </c>
      <c r="F159">
        <f>IFERROR(1/data[[#This Row],[rate]],"")</f>
        <v>7.3619758365229089E-3</v>
      </c>
      <c r="H159" s="5" t="s">
        <v>321</v>
      </c>
      <c r="I159" s="3" t="s">
        <v>322</v>
      </c>
    </row>
    <row r="160" spans="1:9" x14ac:dyDescent="0.45">
      <c r="A160" t="s">
        <v>323</v>
      </c>
      <c r="B160" t="s">
        <v>624</v>
      </c>
      <c r="C160" t="s">
        <v>7</v>
      </c>
      <c r="D160" s="2">
        <v>45874.87222222222</v>
      </c>
      <c r="F160">
        <f>IFERROR(1/data[[#This Row],[rate]],"")</f>
        <v>0.42693626268534368</v>
      </c>
      <c r="H160" s="5" t="s">
        <v>323</v>
      </c>
      <c r="I160" s="3" t="s">
        <v>324</v>
      </c>
    </row>
    <row r="161" spans="1:9" x14ac:dyDescent="0.45">
      <c r="A161" t="s">
        <v>325</v>
      </c>
      <c r="B161" t="s">
        <v>625</v>
      </c>
      <c r="C161" t="s">
        <v>7</v>
      </c>
      <c r="D161" s="2">
        <v>45874.87222222222</v>
      </c>
      <c r="F161">
        <f>IFERROR(1/data[[#This Row],[rate]],"")</f>
        <v>5.0071103470483262E-3</v>
      </c>
      <c r="H161" s="5" t="s">
        <v>325</v>
      </c>
      <c r="I161" s="3" t="s">
        <v>326</v>
      </c>
    </row>
    <row r="162" spans="1:9" x14ac:dyDescent="0.45">
      <c r="A162" t="s">
        <v>327</v>
      </c>
      <c r="B162" t="s">
        <v>501</v>
      </c>
      <c r="C162" t="s">
        <v>7</v>
      </c>
      <c r="D162" s="2">
        <v>45874.87222222222</v>
      </c>
      <c r="F162">
        <f>IFERROR(1/data[[#This Row],[rate]],"")</f>
        <v>17.908309455587393</v>
      </c>
      <c r="H162" s="5" t="s">
        <v>327</v>
      </c>
      <c r="I162" s="3" t="s">
        <v>328</v>
      </c>
    </row>
    <row r="163" spans="1:9" x14ac:dyDescent="0.45">
      <c r="A163" t="s">
        <v>329</v>
      </c>
      <c r="B163" t="s">
        <v>626</v>
      </c>
      <c r="C163" t="s">
        <v>7</v>
      </c>
      <c r="D163" s="2">
        <v>45874.87222222222</v>
      </c>
      <c r="F163">
        <f>IFERROR(1/data[[#This Row],[rate]],"")</f>
        <v>0.44574999665687504</v>
      </c>
      <c r="H163" s="5" t="s">
        <v>329</v>
      </c>
      <c r="I163" s="3" t="s">
        <v>330</v>
      </c>
    </row>
    <row r="164" spans="1:9" x14ac:dyDescent="0.45">
      <c r="A164" t="s">
        <v>331</v>
      </c>
      <c r="B164" t="s">
        <v>627</v>
      </c>
      <c r="C164" t="s">
        <v>7</v>
      </c>
      <c r="D164" s="2">
        <v>45874.87222222222</v>
      </c>
      <c r="F164">
        <f>IFERROR(1/data[[#This Row],[rate]],"")</f>
        <v>1.4270282402324413E-3</v>
      </c>
      <c r="H164" s="5" t="s">
        <v>331</v>
      </c>
      <c r="I164" s="3" t="s">
        <v>332</v>
      </c>
    </row>
    <row r="165" spans="1:9" x14ac:dyDescent="0.45">
      <c r="A165" t="s">
        <v>333</v>
      </c>
      <c r="B165" t="s">
        <v>628</v>
      </c>
      <c r="C165" t="s">
        <v>7</v>
      </c>
      <c r="D165" s="2">
        <v>45874.87222222222</v>
      </c>
      <c r="F165">
        <f>IFERROR(1/data[[#This Row],[rate]],"")</f>
        <v>1.4109614325712246E-6</v>
      </c>
      <c r="H165" s="5" t="s">
        <v>333</v>
      </c>
      <c r="I165" s="3" t="s">
        <v>334</v>
      </c>
    </row>
    <row r="166" spans="1:9" x14ac:dyDescent="0.45">
      <c r="A166" t="s">
        <v>335</v>
      </c>
      <c r="B166" t="s">
        <v>629</v>
      </c>
      <c r="C166" t="s">
        <v>7</v>
      </c>
      <c r="D166" s="2">
        <v>45874.87222222222</v>
      </c>
      <c r="F166">
        <f>IFERROR(1/data[[#This Row],[rate]],"")</f>
        <v>6.8251331076703173E-4</v>
      </c>
      <c r="H166" s="5" t="s">
        <v>335</v>
      </c>
      <c r="I166" s="3" t="s">
        <v>336</v>
      </c>
    </row>
    <row r="167" spans="1:9" x14ac:dyDescent="0.45">
      <c r="A167" t="s">
        <v>337</v>
      </c>
      <c r="B167" t="s">
        <v>630</v>
      </c>
      <c r="C167" t="s">
        <v>7</v>
      </c>
      <c r="D167" s="2">
        <v>45874.87222222222</v>
      </c>
      <c r="F167">
        <f>IFERROR(1/data[[#This Row],[rate]],"")</f>
        <v>0.15014383779660914</v>
      </c>
      <c r="H167" s="5" t="s">
        <v>337</v>
      </c>
      <c r="I167" s="3" t="s">
        <v>338</v>
      </c>
    </row>
    <row r="168" spans="1:9" x14ac:dyDescent="0.45">
      <c r="A168" t="s">
        <v>339</v>
      </c>
      <c r="B168" t="s">
        <v>631</v>
      </c>
      <c r="C168" t="s">
        <v>7</v>
      </c>
      <c r="D168" s="2">
        <v>45874.87222222222</v>
      </c>
      <c r="F168">
        <f>IFERROR(1/data[[#This Row],[rate]],"")</f>
        <v>6.4616179891444814</v>
      </c>
      <c r="H168" s="5" t="s">
        <v>339</v>
      </c>
      <c r="I168" s="3" t="s">
        <v>340</v>
      </c>
    </row>
    <row r="169" spans="1:9" x14ac:dyDescent="0.45">
      <c r="A169" t="s">
        <v>341</v>
      </c>
      <c r="B169" t="s">
        <v>632</v>
      </c>
      <c r="C169" t="s">
        <v>7</v>
      </c>
      <c r="D169" s="2">
        <v>45874.87222222222</v>
      </c>
      <c r="F169">
        <f>IFERROR(1/data[[#This Row],[rate]],"")</f>
        <v>3.1597912768274179E-2</v>
      </c>
      <c r="H169" s="5" t="s">
        <v>341</v>
      </c>
      <c r="I169" s="3" t="s">
        <v>342</v>
      </c>
    </row>
    <row r="170" spans="1:9" x14ac:dyDescent="0.45">
      <c r="A170" t="s">
        <v>343</v>
      </c>
      <c r="B170" t="s">
        <v>484</v>
      </c>
      <c r="C170" t="s">
        <v>7</v>
      </c>
      <c r="D170" s="2">
        <v>45874.87222222222</v>
      </c>
      <c r="F170">
        <f>IFERROR(1/data[[#This Row],[rate]],"")</f>
        <v>675.67567567567573</v>
      </c>
      <c r="H170" s="5" t="s">
        <v>343</v>
      </c>
      <c r="I170" s="3" t="s">
        <v>344</v>
      </c>
    </row>
    <row r="171" spans="1:9" x14ac:dyDescent="0.45">
      <c r="A171" t="s">
        <v>345</v>
      </c>
      <c r="B171" t="s">
        <v>114</v>
      </c>
      <c r="C171" t="s">
        <v>7</v>
      </c>
      <c r="D171" s="2">
        <v>45874.87222222222</v>
      </c>
      <c r="F171">
        <f>IFERROR(1/data[[#This Row],[rate]],"")</f>
        <v>49999.999999999993</v>
      </c>
      <c r="H171" s="5" t="s">
        <v>345</v>
      </c>
      <c r="I171" s="3" t="s">
        <v>346</v>
      </c>
    </row>
    <row r="172" spans="1:9" x14ac:dyDescent="0.45">
      <c r="A172" t="s">
        <v>347</v>
      </c>
      <c r="B172" t="s">
        <v>633</v>
      </c>
      <c r="C172" t="s">
        <v>7</v>
      </c>
      <c r="D172" s="2">
        <v>45874.87222222222</v>
      </c>
      <c r="F172">
        <f>IFERROR(1/data[[#This Row],[rate]],"")</f>
        <v>6.6330591668877688</v>
      </c>
      <c r="H172" s="5" t="s">
        <v>347</v>
      </c>
      <c r="I172" s="3" t="s">
        <v>348</v>
      </c>
    </row>
    <row r="173" spans="1:9" x14ac:dyDescent="0.45">
      <c r="A173" t="s">
        <v>349</v>
      </c>
      <c r="B173" t="s">
        <v>634</v>
      </c>
      <c r="C173" t="s">
        <v>7</v>
      </c>
      <c r="D173" s="2">
        <v>45874.87222222222</v>
      </c>
      <c r="F173">
        <f>IFERROR(1/data[[#This Row],[rate]],"")</f>
        <v>24.420024420024419</v>
      </c>
      <c r="H173" s="5" t="s">
        <v>349</v>
      </c>
      <c r="I173" s="3" t="s">
        <v>350</v>
      </c>
    </row>
    <row r="174" spans="1:9" x14ac:dyDescent="0.45">
      <c r="A174" t="s">
        <v>351</v>
      </c>
      <c r="B174" t="s">
        <v>632</v>
      </c>
      <c r="C174" t="s">
        <v>7</v>
      </c>
      <c r="D174" s="2">
        <v>45874.87222222222</v>
      </c>
      <c r="F174">
        <f>IFERROR(1/data[[#This Row],[rate]],"")</f>
        <v>3.1597912768274179E-2</v>
      </c>
      <c r="H174" s="5" t="s">
        <v>351</v>
      </c>
      <c r="I174" s="3" t="s">
        <v>352</v>
      </c>
    </row>
    <row r="175" spans="1:9" x14ac:dyDescent="0.45">
      <c r="A175" t="s">
        <v>353</v>
      </c>
      <c r="B175" t="s">
        <v>354</v>
      </c>
      <c r="C175" t="s">
        <v>7</v>
      </c>
      <c r="D175" s="2">
        <v>45874.87222222222</v>
      </c>
      <c r="F175">
        <f>IFERROR(1/data[[#This Row],[rate]],"")</f>
        <v>20000</v>
      </c>
      <c r="H175" s="5" t="s">
        <v>353</v>
      </c>
      <c r="I175" s="3" t="s">
        <v>355</v>
      </c>
    </row>
    <row r="176" spans="1:9" x14ac:dyDescent="0.45">
      <c r="A176" t="s">
        <v>356</v>
      </c>
      <c r="B176" t="s">
        <v>635</v>
      </c>
      <c r="C176" t="s">
        <v>7</v>
      </c>
      <c r="D176" s="2">
        <v>45874.87222222222</v>
      </c>
      <c r="F176">
        <f>IFERROR(1/data[[#This Row],[rate]],"")</f>
        <v>0.17380573732738919</v>
      </c>
      <c r="H176" s="5" t="s">
        <v>356</v>
      </c>
      <c r="I176" s="3" t="s">
        <v>357</v>
      </c>
    </row>
    <row r="177" spans="1:9" x14ac:dyDescent="0.45">
      <c r="A177" t="s">
        <v>358</v>
      </c>
      <c r="B177" t="s">
        <v>359</v>
      </c>
      <c r="C177" t="s">
        <v>7</v>
      </c>
      <c r="D177" s="2">
        <v>45874.87222222222</v>
      </c>
      <c r="F177">
        <f>IFERROR(1/data[[#This Row],[rate]],"")</f>
        <v>24999.999999999996</v>
      </c>
      <c r="H177" s="5" t="s">
        <v>358</v>
      </c>
      <c r="I177" s="3" t="s">
        <v>360</v>
      </c>
    </row>
    <row r="178" spans="1:9" x14ac:dyDescent="0.45">
      <c r="A178" t="s">
        <v>361</v>
      </c>
      <c r="B178" t="s">
        <v>636</v>
      </c>
      <c r="C178" t="s">
        <v>7</v>
      </c>
      <c r="D178" s="2">
        <v>45874.87222222222</v>
      </c>
      <c r="F178">
        <f>IFERROR(1/data[[#This Row],[rate]],"")</f>
        <v>53.134962805526037</v>
      </c>
      <c r="H178" s="5" t="s">
        <v>361</v>
      </c>
      <c r="I178" s="3" t="s">
        <v>362</v>
      </c>
    </row>
    <row r="179" spans="1:9" x14ac:dyDescent="0.45">
      <c r="A179" t="s">
        <v>363</v>
      </c>
      <c r="B179" t="s">
        <v>637</v>
      </c>
      <c r="C179" t="s">
        <v>7</v>
      </c>
      <c r="D179" s="2">
        <v>45874.87222222222</v>
      </c>
      <c r="F179">
        <f>IFERROR(1/data[[#This Row],[rate]],"")</f>
        <v>7.455292474851434E-2</v>
      </c>
      <c r="H179" s="5" t="s">
        <v>363</v>
      </c>
      <c r="I179" s="3" t="s">
        <v>364</v>
      </c>
    </row>
    <row r="180" spans="1:9" x14ac:dyDescent="0.45">
      <c r="A180" t="s">
        <v>365</v>
      </c>
      <c r="B180" t="s">
        <v>638</v>
      </c>
      <c r="C180" t="s">
        <v>7</v>
      </c>
      <c r="D180" s="2">
        <v>45874.87222222222</v>
      </c>
      <c r="F180">
        <f>IFERROR(1/data[[#This Row],[rate]],"")</f>
        <v>1.9896549878561406E-3</v>
      </c>
      <c r="H180" s="5" t="s">
        <v>365</v>
      </c>
      <c r="I180" s="3" t="s">
        <v>366</v>
      </c>
    </row>
    <row r="181" spans="1:9" x14ac:dyDescent="0.45">
      <c r="A181" t="s">
        <v>367</v>
      </c>
      <c r="B181" t="s">
        <v>639</v>
      </c>
      <c r="C181" t="s">
        <v>7</v>
      </c>
      <c r="D181" s="2">
        <v>45874.87222222222</v>
      </c>
      <c r="F181">
        <f>IFERROR(1/data[[#This Row],[rate]],"")</f>
        <v>0.77337726116176742</v>
      </c>
      <c r="H181" s="5" t="s">
        <v>367</v>
      </c>
      <c r="I181" s="3" t="s">
        <v>368</v>
      </c>
    </row>
    <row r="182" spans="1:9" x14ac:dyDescent="0.45">
      <c r="A182" t="s">
        <v>369</v>
      </c>
      <c r="B182" t="s">
        <v>640</v>
      </c>
      <c r="C182" t="s">
        <v>7</v>
      </c>
      <c r="D182" s="2">
        <v>45874.87222222222</v>
      </c>
      <c r="F182">
        <f>IFERROR(1/data[[#This Row],[rate]],"")</f>
        <v>2.6712981919657441E-4</v>
      </c>
      <c r="H182" s="5" t="s">
        <v>369</v>
      </c>
      <c r="I182" s="3"/>
    </row>
  </sheetData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827B0-F6C5-44C6-A16F-6FF5F5F1FC28}">
  <dimension ref="B2:M8"/>
  <sheetViews>
    <sheetView workbookViewId="0">
      <selection activeCell="F14" sqref="F14"/>
    </sheetView>
  </sheetViews>
  <sheetFormatPr defaultRowHeight="14.25" x14ac:dyDescent="0.45"/>
  <cols>
    <col min="2" max="2" width="9.46484375" customWidth="1"/>
    <col min="7" max="7" width="17.86328125" customWidth="1"/>
    <col min="13" max="13" width="66.1328125" customWidth="1"/>
  </cols>
  <sheetData>
    <row r="2" spans="2:13" x14ac:dyDescent="0.45">
      <c r="C2" s="19" t="s">
        <v>413</v>
      </c>
      <c r="D2" s="24" t="s">
        <v>414</v>
      </c>
      <c r="E2" s="21"/>
      <c r="F2" s="21"/>
      <c r="G2" s="21"/>
      <c r="H2" s="21"/>
      <c r="I2" s="21"/>
      <c r="J2" s="21"/>
      <c r="K2" s="21"/>
      <c r="L2" s="21"/>
      <c r="M2" s="25"/>
    </row>
    <row r="3" spans="2:13" ht="28.5" x14ac:dyDescent="0.45">
      <c r="B3" s="11" t="s">
        <v>468</v>
      </c>
      <c r="C3" s="20">
        <v>0</v>
      </c>
      <c r="D3" s="19">
        <v>8</v>
      </c>
      <c r="E3" s="21" t="s">
        <v>471</v>
      </c>
      <c r="F3" s="21"/>
      <c r="G3" s="21"/>
      <c r="H3" s="21"/>
      <c r="I3" s="21"/>
      <c r="J3" s="21"/>
      <c r="K3" s="21"/>
      <c r="L3" s="21"/>
      <c r="M3" s="25" t="str">
        <f>_xlfn.TEXTJOIN(", ", TRUE,E3:K3)</f>
        <v>Restaurant discount</v>
      </c>
    </row>
    <row r="4" spans="2:13" ht="28.5" x14ac:dyDescent="0.45">
      <c r="B4" s="11" t="s">
        <v>469</v>
      </c>
      <c r="C4" s="20">
        <v>2.375</v>
      </c>
      <c r="D4" s="19">
        <v>8</v>
      </c>
      <c r="E4" s="21" t="s">
        <v>471</v>
      </c>
      <c r="F4" s="21" t="s">
        <v>380</v>
      </c>
      <c r="G4" s="21" t="s">
        <v>472</v>
      </c>
      <c r="H4" s="21" t="s">
        <v>473</v>
      </c>
      <c r="I4" s="21" t="s">
        <v>474</v>
      </c>
      <c r="J4" s="21"/>
      <c r="K4" s="21"/>
      <c r="L4" s="21"/>
      <c r="M4" s="25" t="str">
        <f>_xlfn.TEXTJOIN(", ", TRUE,E4:K4)</f>
        <v>Restaurant discount, Room Upgrade, Early Check in  &amp; Late Check out, Discount Booster, Premium Support</v>
      </c>
    </row>
    <row r="5" spans="2:13" ht="28.5" x14ac:dyDescent="0.45">
      <c r="B5" s="11" t="s">
        <v>470</v>
      </c>
      <c r="C5" s="20">
        <v>3.5</v>
      </c>
      <c r="D5" s="19">
        <v>8</v>
      </c>
      <c r="E5" s="21" t="s">
        <v>471</v>
      </c>
      <c r="F5" s="21" t="s">
        <v>454</v>
      </c>
      <c r="G5" s="21" t="s">
        <v>472</v>
      </c>
      <c r="H5" s="21" t="s">
        <v>473</v>
      </c>
      <c r="I5" s="21" t="s">
        <v>474</v>
      </c>
      <c r="J5" s="21" t="s">
        <v>475</v>
      </c>
      <c r="K5" s="21" t="s">
        <v>476</v>
      </c>
      <c r="L5" s="21"/>
      <c r="M5" s="25" t="str">
        <f>_xlfn.TEXTJOIN(", ", TRUE,E5:K5)</f>
        <v>Restaurant discount, Suite Upgrade, Early Check in  &amp; Late Check out, Discount Booster, Premium Support, Free Breakfast, VIP Access</v>
      </c>
    </row>
    <row r="7" spans="2:13" x14ac:dyDescent="0.45">
      <c r="D7" s="19"/>
    </row>
    <row r="8" spans="2:13" x14ac:dyDescent="0.45">
      <c r="D8" s="1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57D71-3E89-4066-803D-39D51190989D}">
  <dimension ref="B1:M15"/>
  <sheetViews>
    <sheetView showGridLines="0" tabSelected="1" workbookViewId="0">
      <selection activeCell="C2" sqref="C2"/>
    </sheetView>
  </sheetViews>
  <sheetFormatPr defaultRowHeight="14.25" outlineLevelRow="1" outlineLevelCol="1" x14ac:dyDescent="0.45"/>
  <cols>
    <col min="1" max="1" width="2.46484375" customWidth="1"/>
    <col min="2" max="2" width="18.19921875" customWidth="1"/>
    <col min="3" max="3" width="15.86328125" customWidth="1"/>
    <col min="4" max="4" width="15.33203125" bestFit="1" customWidth="1"/>
    <col min="6" max="6" width="9.19921875" bestFit="1" customWidth="1"/>
    <col min="7" max="8" width="11.796875" hidden="1" customWidth="1" outlineLevel="1"/>
    <col min="9" max="9" width="12.796875" hidden="1" customWidth="1" outlineLevel="1"/>
    <col min="10" max="10" width="11.33203125" hidden="1" customWidth="1" outlineLevel="1"/>
    <col min="11" max="11" width="8.86328125" collapsed="1"/>
    <col min="12" max="12" width="2.53125" customWidth="1"/>
    <col min="13" max="13" width="84" style="23" customWidth="1"/>
  </cols>
  <sheetData>
    <row r="1" spans="2:13" ht="4.25" customHeight="1" x14ac:dyDescent="0.45"/>
    <row r="2" spans="2:13" ht="28.5" x14ac:dyDescent="0.45">
      <c r="B2" s="9" t="s">
        <v>447</v>
      </c>
      <c r="C2" s="56">
        <v>20000</v>
      </c>
      <c r="D2" s="61" t="str">
        <f ca="1">IF(INT(NOW()-Exchange!D3)&lt;1,"","Please refresh")</f>
        <v/>
      </c>
      <c r="M2" s="54" t="s">
        <v>641</v>
      </c>
    </row>
    <row r="3" spans="2:13" hidden="1" outlineLevel="1" x14ac:dyDescent="0.45">
      <c r="B3" s="57" t="s">
        <v>327</v>
      </c>
      <c r="C3" s="58">
        <f>Exchange!$F$162</f>
        <v>17.908309455587393</v>
      </c>
      <c r="D3" s="59">
        <f>C2/Exchange!$F$162</f>
        <v>1116.8</v>
      </c>
    </row>
    <row r="4" spans="2:13" hidden="1" outlineLevel="1" x14ac:dyDescent="0.45">
      <c r="B4" s="57" t="s">
        <v>372</v>
      </c>
      <c r="C4" s="58">
        <f>Exchange!$F$56</f>
        <v>20.733982998133939</v>
      </c>
      <c r="D4" s="60">
        <f>C2/Exchange!$F$56</f>
        <v>964.60000000000014</v>
      </c>
    </row>
    <row r="5" spans="2:13" ht="4.8" customHeight="1" collapsed="1" x14ac:dyDescent="0.45"/>
    <row r="6" spans="2:13" s="22" customFormat="1" ht="57.4" thickBot="1" x14ac:dyDescent="0.5">
      <c r="D6" s="1" t="s">
        <v>477</v>
      </c>
      <c r="E6" s="1" t="s">
        <v>389</v>
      </c>
      <c r="F6" s="1" t="s">
        <v>390</v>
      </c>
      <c r="G6" s="1" t="s">
        <v>462</v>
      </c>
      <c r="H6" s="1" t="s">
        <v>463</v>
      </c>
      <c r="I6" s="1" t="s">
        <v>480</v>
      </c>
      <c r="J6" s="1" t="s">
        <v>407</v>
      </c>
      <c r="K6" s="1" t="s">
        <v>404</v>
      </c>
      <c r="M6" s="55" t="s">
        <v>408</v>
      </c>
    </row>
    <row r="7" spans="2:13" s="4" customFormat="1" ht="38.450000000000003" customHeight="1" thickBot="1" x14ac:dyDescent="0.5">
      <c r="B7" s="32" t="s">
        <v>397</v>
      </c>
      <c r="C7" s="33" t="s">
        <v>378</v>
      </c>
      <c r="D7" s="34">
        <v>10</v>
      </c>
      <c r="E7" s="35">
        <f>VLOOKUP($C7,Marriot!$B$3:$L$8,2,0)</f>
        <v>0.75</v>
      </c>
      <c r="F7" s="36">
        <f t="shared" ref="F7:F8" si="0">((D7*(1+E7))*$D$3)</f>
        <v>19544</v>
      </c>
      <c r="G7" s="37">
        <f>VLOOKUP($B7,Points!$B:$I,4,0)</f>
        <v>0.7</v>
      </c>
      <c r="H7" s="37">
        <f>VLOOKUP($B7,Points!$B:$I,5,0)</f>
        <v>0.9</v>
      </c>
      <c r="I7" s="38">
        <f>VLOOKUP($B7,Points!$B:$I,7,0)</f>
        <v>0.8</v>
      </c>
      <c r="J7" s="39">
        <f>($F7*$I7)/100*$C$3</f>
        <v>2800</v>
      </c>
      <c r="K7" s="40">
        <f t="shared" ref="K7:K13" si="1">J7/$C$2</f>
        <v>0.14000000000000001</v>
      </c>
      <c r="L7" s="41"/>
      <c r="M7" s="42" t="str">
        <f>VLOOKUP($C7,Marriot!$B$3:$N$8,13,0)</f>
        <v>5th night free on points, 2pm Late Checkout, Enhanced Room Upgrade, Hertz fast track, Gift Choice (Breakfast/Amenity/points), Lounge Access, 48 Hour Guaranteed Rooms, Ambassador service</v>
      </c>
    </row>
    <row r="8" spans="2:13" s="19" customFormat="1" ht="38.450000000000003" customHeight="1" thickBot="1" x14ac:dyDescent="0.5">
      <c r="B8" s="32" t="s">
        <v>396</v>
      </c>
      <c r="C8" s="33" t="s">
        <v>412</v>
      </c>
      <c r="D8" s="34">
        <v>10</v>
      </c>
      <c r="E8" s="35">
        <f>VLOOKUP($C8,Hilton!B:C,2,0)</f>
        <v>1</v>
      </c>
      <c r="F8" s="36">
        <f t="shared" si="0"/>
        <v>22336</v>
      </c>
      <c r="G8" s="37">
        <f>VLOOKUP($B8,Points!$B:$I,4,0)</f>
        <v>0.5</v>
      </c>
      <c r="H8" s="37">
        <f>VLOOKUP($B8,Points!$B:$I,5,0)</f>
        <v>0.6</v>
      </c>
      <c r="I8" s="38">
        <f>VLOOKUP($B8,Points!$B:$I,7,0)</f>
        <v>0.55000000000000004</v>
      </c>
      <c r="J8" s="39">
        <f t="shared" ref="J8:J13" si="2">($F8*$I8)/100*$C$3</f>
        <v>2200.0000000000005</v>
      </c>
      <c r="K8" s="40">
        <f t="shared" si="1"/>
        <v>0.11000000000000003</v>
      </c>
      <c r="L8" s="41"/>
      <c r="M8" s="42" t="str">
        <f>VLOOKUP($C8,Hilton!B:L,11,0)</f>
        <v>Late Check Out, 5th night free on points, Room ugrade, Brekfast /F&amp;B Credit, Lounge Access, 48 Hour Room Guarantee</v>
      </c>
    </row>
    <row r="9" spans="2:13" ht="38.450000000000003" customHeight="1" thickBot="1" x14ac:dyDescent="0.5">
      <c r="B9" s="32" t="s">
        <v>398</v>
      </c>
      <c r="C9" s="33" t="s">
        <v>423</v>
      </c>
      <c r="D9" s="34">
        <v>10</v>
      </c>
      <c r="E9" s="35">
        <f>VLOOKUP($C9,IHG!B:C,2,0)</f>
        <v>1</v>
      </c>
      <c r="F9" s="36">
        <f>((D9*(1+E9))*$D$3)</f>
        <v>22336</v>
      </c>
      <c r="G9" s="37">
        <f>VLOOKUP($B9,Points!$B:$I,4,0)</f>
        <v>0.5</v>
      </c>
      <c r="H9" s="37">
        <f>VLOOKUP($B9,Points!$B:$I,5,0)</f>
        <v>0.7</v>
      </c>
      <c r="I9" s="38">
        <f>VLOOKUP($B9,Points!$B:$I,7,0)</f>
        <v>0.6</v>
      </c>
      <c r="J9" s="39">
        <f t="shared" si="2"/>
        <v>2400</v>
      </c>
      <c r="K9" s="40">
        <f t="shared" si="1"/>
        <v>0.12</v>
      </c>
      <c r="L9" s="41"/>
      <c r="M9" s="42" t="str">
        <f>VLOOKUP($C9,IHG!B:M,12,0)</f>
        <v>Early Check in / Late Checkout, Hertz 5 Star, Reward nights Discount, Upgrades, 72 hour Guaranteed room availability, Amenity/Snack/Breakfast, Diamond Support</v>
      </c>
    </row>
    <row r="10" spans="2:13" ht="38.450000000000003" customHeight="1" thickBot="1" x14ac:dyDescent="0.5">
      <c r="B10" s="32" t="s">
        <v>399</v>
      </c>
      <c r="C10" s="33" t="s">
        <v>412</v>
      </c>
      <c r="D10" s="34">
        <f>25/10</f>
        <v>2.5</v>
      </c>
      <c r="E10" s="35">
        <f>VLOOKUP($C10,Accor!B:C,2,0)</f>
        <v>1</v>
      </c>
      <c r="F10" s="36">
        <f>((D10*(1+E10))*$D$4)</f>
        <v>4823.0000000000009</v>
      </c>
      <c r="G10" s="37">
        <v>2</v>
      </c>
      <c r="H10" s="37">
        <v>2</v>
      </c>
      <c r="I10" s="38">
        <v>2</v>
      </c>
      <c r="J10" s="39">
        <f>($F10*$I10)/100*$C$4</f>
        <v>2000.0000000000002</v>
      </c>
      <c r="K10" s="40">
        <f t="shared" si="1"/>
        <v>0.1</v>
      </c>
      <c r="L10" s="41"/>
      <c r="M10" s="42" t="str">
        <f>VLOOKUP($C10,Accor!B:P,15,0)</f>
        <v>Welcome Drink, Early check-in &amp; Late Check out, 48 Hour Room availability, Upgrade room, Welcome Amenity, Breakfast, Lounge Access, Premium support, Suite Night Upgrade, Dining rewards</v>
      </c>
    </row>
    <row r="11" spans="2:13" ht="38.450000000000003" customHeight="1" thickBot="1" x14ac:dyDescent="0.5">
      <c r="B11" s="32" t="s">
        <v>400</v>
      </c>
      <c r="C11" s="33" t="s">
        <v>450</v>
      </c>
      <c r="D11" s="34">
        <v>5</v>
      </c>
      <c r="E11" s="35">
        <f>VLOOKUP($C11,Hyatt!B:C,2,0)</f>
        <v>0.3</v>
      </c>
      <c r="F11" s="36">
        <f t="shared" ref="F11:F13" si="3">((D11*(1+E11))*$D$3)</f>
        <v>7259.2</v>
      </c>
      <c r="G11" s="37">
        <f>VLOOKUP($B11,Points!$B:$I,4,0)</f>
        <v>1.5</v>
      </c>
      <c r="H11" s="37">
        <f>VLOOKUP($B11,Points!$B:$I,5,0)</f>
        <v>2.2999999999999998</v>
      </c>
      <c r="I11" s="38">
        <f>VLOOKUP($B11,Points!$B:$I,7,0)</f>
        <v>1.9</v>
      </c>
      <c r="J11" s="39">
        <f t="shared" si="2"/>
        <v>2470</v>
      </c>
      <c r="K11" s="40">
        <f t="shared" si="1"/>
        <v>0.1235</v>
      </c>
      <c r="L11" s="41"/>
      <c r="M11" s="42" t="str">
        <f>VLOOKUP($C11,Hyatt!B:M,12,0)</f>
        <v>Premium Internet + Water, Suite Upgrade, Extra late checkout, 48 Hour Room Avaialability, Breakfast/ Lounge Access, No resort fees</v>
      </c>
    </row>
    <row r="12" spans="2:13" ht="38.450000000000003" customHeight="1" thickBot="1" x14ac:dyDescent="0.5">
      <c r="B12" s="32" t="s">
        <v>401</v>
      </c>
      <c r="C12" s="33" t="s">
        <v>412</v>
      </c>
      <c r="D12" s="34">
        <v>10</v>
      </c>
      <c r="E12" s="35">
        <f>VLOOKUP($C12,Wyndham!B3:C6,2,0)</f>
        <v>0.2</v>
      </c>
      <c r="F12" s="36">
        <f t="shared" si="3"/>
        <v>13401.599999999999</v>
      </c>
      <c r="G12" s="37">
        <f>VLOOKUP($B12,Points!$B:$I,4,0)</f>
        <v>0.9</v>
      </c>
      <c r="H12" s="37">
        <f>VLOOKUP($B12,Points!$B:$I,5,0)</f>
        <v>1.2</v>
      </c>
      <c r="I12" s="38">
        <f>VLOOKUP($B12,Points!$B:$I,7,0)</f>
        <v>0.9</v>
      </c>
      <c r="J12" s="39">
        <f t="shared" si="2"/>
        <v>2160</v>
      </c>
      <c r="K12" s="40">
        <f t="shared" si="1"/>
        <v>0.108</v>
      </c>
      <c r="L12" s="41"/>
      <c r="M12" s="42" t="str">
        <f>VLOOKUP($C12,Wyndham!B:M,12,0)</f>
        <v>Preferred Room, Late Checkout, Early Check in, Suit Upgrade, Welcome Amenity</v>
      </c>
    </row>
    <row r="13" spans="2:13" ht="38.450000000000003" customHeight="1" thickBot="1" x14ac:dyDescent="0.5">
      <c r="B13" s="43" t="s">
        <v>402</v>
      </c>
      <c r="C13" s="44" t="s">
        <v>470</v>
      </c>
      <c r="D13" s="45">
        <v>8</v>
      </c>
      <c r="E13" s="46">
        <f>VLOOKUP($C13,Radisson!B:C,2,0)</f>
        <v>3.5</v>
      </c>
      <c r="F13" s="47">
        <f t="shared" si="3"/>
        <v>40204.799999999996</v>
      </c>
      <c r="G13" s="48">
        <f>VLOOKUP($B13,Points!$B:$I,4,0)</f>
        <v>0.25</v>
      </c>
      <c r="H13" s="48">
        <f>VLOOKUP($B13,Points!$B:$I,5,0)</f>
        <v>0.8</v>
      </c>
      <c r="I13" s="49">
        <f>VLOOKUP($B13,Points!$B:$I,7,0)</f>
        <v>0.35</v>
      </c>
      <c r="J13" s="50">
        <f t="shared" si="2"/>
        <v>2519.9999999999995</v>
      </c>
      <c r="K13" s="51">
        <f t="shared" si="1"/>
        <v>0.12599999999999997</v>
      </c>
      <c r="L13" s="52"/>
      <c r="M13" s="53" t="str">
        <f>VLOOKUP($C13,Radisson!B:M,12,0)</f>
        <v>Restaurant discount, Suite Upgrade, Early Check in  &amp; Late Check out, Discount Booster, Premium Support, Free Breakfast, VIP Access</v>
      </c>
    </row>
    <row r="14" spans="2:13" x14ac:dyDescent="0.45">
      <c r="B14" s="11"/>
      <c r="J14" s="7"/>
      <c r="M14" s="27"/>
    </row>
    <row r="15" spans="2:13" x14ac:dyDescent="0.45">
      <c r="B15" s="11"/>
      <c r="J15" s="6"/>
      <c r="M15" s="27"/>
    </row>
  </sheetData>
  <dataValidations count="6">
    <dataValidation type="list" allowBlank="1" showInputMessage="1" showErrorMessage="1" sqref="C7" xr:uid="{7D7E271B-AD9B-48D0-9722-89A733A2EA88}">
      <formula1>Marriot</formula1>
    </dataValidation>
    <dataValidation type="list" allowBlank="1" showInputMessage="1" showErrorMessage="1" sqref="C8" xr:uid="{BDA77B23-CD85-4752-8823-0CA341D629B8}">
      <formula1>Hilton</formula1>
    </dataValidation>
    <dataValidation type="list" allowBlank="1" showInputMessage="1" showErrorMessage="1" sqref="C9" xr:uid="{505C3BB5-14EA-454F-A5C2-8995C7EA793D}">
      <formula1>IHG</formula1>
    </dataValidation>
    <dataValidation type="list" allowBlank="1" showInputMessage="1" showErrorMessage="1" sqref="C10" xr:uid="{E76FC858-6FFA-49CA-B671-8A03A14F943C}">
      <formula1>accor</formula1>
    </dataValidation>
    <dataValidation type="list" allowBlank="1" showInputMessage="1" showErrorMessage="1" sqref="C11" xr:uid="{0565C044-BCE2-4FD4-95E0-B178E621159A}">
      <formula1>hyatt</formula1>
    </dataValidation>
    <dataValidation type="list" allowBlank="1" showInputMessage="1" showErrorMessage="1" sqref="C12" xr:uid="{C368C30D-9139-4A83-97E7-2F8E9E5A722E}">
      <formula1>Wyndham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7987931-065E-4FA7-9B12-70B3829258BD}">
          <x14:formula1>
            <xm:f>Radisson!$B$3:$B$5</xm:f>
          </x14:formula1>
          <xm:sqref>C13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E5DE7-ABFA-488D-96A1-44D113E5CB26}">
  <dimension ref="B2:J14"/>
  <sheetViews>
    <sheetView workbookViewId="0">
      <selection activeCell="H7" sqref="H7"/>
    </sheetView>
  </sheetViews>
  <sheetFormatPr defaultColWidth="8.86328125" defaultRowHeight="14.25" x14ac:dyDescent="0.45"/>
  <cols>
    <col min="1" max="1" width="2.33203125" style="12" customWidth="1"/>
    <col min="2" max="2" width="34.6640625" style="12" customWidth="1"/>
    <col min="3" max="7" width="11" style="12" customWidth="1"/>
    <col min="8" max="8" width="12.19921875" style="12" customWidth="1"/>
    <col min="9" max="9" width="12.796875" style="12" customWidth="1"/>
    <col min="10" max="16384" width="8.86328125" style="12"/>
  </cols>
  <sheetData>
    <row r="2" spans="2:10" ht="16.8" customHeight="1" x14ac:dyDescent="0.45">
      <c r="B2" s="14" t="s">
        <v>391</v>
      </c>
      <c r="C2" s="28" t="s">
        <v>392</v>
      </c>
      <c r="D2" s="28" t="s">
        <v>393</v>
      </c>
      <c r="E2" s="28" t="s">
        <v>394</v>
      </c>
      <c r="F2" s="28" t="s">
        <v>395</v>
      </c>
      <c r="G2" s="28" t="s">
        <v>405</v>
      </c>
      <c r="H2" s="28" t="s">
        <v>479</v>
      </c>
      <c r="I2" s="14"/>
      <c r="J2" s="13"/>
    </row>
    <row r="3" spans="2:10" ht="16.8" customHeight="1" x14ac:dyDescent="0.45">
      <c r="B3" s="29" t="s">
        <v>396</v>
      </c>
      <c r="C3" s="29">
        <v>0.5</v>
      </c>
      <c r="D3" s="29">
        <v>0.6</v>
      </c>
      <c r="E3" s="29">
        <v>0.5</v>
      </c>
      <c r="F3" s="29">
        <v>0.6</v>
      </c>
      <c r="G3" s="30">
        <f>AVERAGE(E3:F3)</f>
        <v>0.55000000000000004</v>
      </c>
      <c r="H3" s="29">
        <f>G3</f>
        <v>0.55000000000000004</v>
      </c>
      <c r="I3" s="29"/>
      <c r="J3" s="16"/>
    </row>
    <row r="4" spans="2:10" ht="16.8" customHeight="1" x14ac:dyDescent="0.45">
      <c r="B4" s="29" t="s">
        <v>397</v>
      </c>
      <c r="C4" s="29">
        <v>0.7</v>
      </c>
      <c r="D4" s="29">
        <v>0.85</v>
      </c>
      <c r="E4" s="29">
        <v>0.7</v>
      </c>
      <c r="F4" s="29">
        <v>0.9</v>
      </c>
      <c r="G4" s="30">
        <f t="shared" ref="G4:G9" si="0">AVERAGE(E4:F4)</f>
        <v>0.8</v>
      </c>
      <c r="H4" s="29">
        <f t="shared" ref="H4:H8" si="1">G4</f>
        <v>0.8</v>
      </c>
      <c r="I4" s="29"/>
      <c r="J4" s="16"/>
    </row>
    <row r="5" spans="2:10" ht="16.8" customHeight="1" x14ac:dyDescent="0.45">
      <c r="B5" s="29" t="s">
        <v>398</v>
      </c>
      <c r="C5" s="29">
        <v>0.5</v>
      </c>
      <c r="D5" s="29">
        <v>0.8</v>
      </c>
      <c r="E5" s="29">
        <v>0.5</v>
      </c>
      <c r="F5" s="29">
        <v>0.7</v>
      </c>
      <c r="G5" s="30">
        <f t="shared" si="0"/>
        <v>0.6</v>
      </c>
      <c r="H5" s="29">
        <f t="shared" si="1"/>
        <v>0.6</v>
      </c>
      <c r="I5" s="29"/>
      <c r="J5" s="16"/>
    </row>
    <row r="6" spans="2:10" ht="16.8" customHeight="1" x14ac:dyDescent="0.45">
      <c r="B6" s="29" t="s">
        <v>399</v>
      </c>
      <c r="C6" s="29">
        <v>2</v>
      </c>
      <c r="D6" s="29">
        <v>2</v>
      </c>
      <c r="E6" s="29">
        <v>2</v>
      </c>
      <c r="F6" s="29">
        <v>2.2000000000000002</v>
      </c>
      <c r="G6" s="29">
        <v>2</v>
      </c>
      <c r="H6" s="29">
        <f t="shared" si="1"/>
        <v>2</v>
      </c>
      <c r="I6" s="31" t="s">
        <v>478</v>
      </c>
    </row>
    <row r="7" spans="2:10" ht="16.8" customHeight="1" x14ac:dyDescent="0.45">
      <c r="B7" s="29" t="s">
        <v>400</v>
      </c>
      <c r="C7" s="29">
        <v>1.5</v>
      </c>
      <c r="D7" s="29">
        <v>2.2999999999999998</v>
      </c>
      <c r="E7" s="29">
        <v>1.5</v>
      </c>
      <c r="F7" s="29">
        <v>2.2999999999999998</v>
      </c>
      <c r="G7" s="30">
        <f t="shared" si="0"/>
        <v>1.9</v>
      </c>
      <c r="H7" s="29">
        <f t="shared" si="1"/>
        <v>1.9</v>
      </c>
      <c r="I7" s="29"/>
      <c r="J7" s="16"/>
    </row>
    <row r="8" spans="2:10" ht="16.8" customHeight="1" x14ac:dyDescent="0.45">
      <c r="B8" s="29" t="s">
        <v>401</v>
      </c>
      <c r="C8" s="29">
        <v>0.9</v>
      </c>
      <c r="D8" s="29">
        <v>1.1000000000000001</v>
      </c>
      <c r="E8" s="29">
        <v>0.9</v>
      </c>
      <c r="F8" s="29">
        <v>1.2</v>
      </c>
      <c r="G8" s="30">
        <f t="shared" si="0"/>
        <v>1.05</v>
      </c>
      <c r="H8" s="29">
        <f>E8</f>
        <v>0.9</v>
      </c>
      <c r="I8" s="29"/>
      <c r="J8" s="16"/>
    </row>
    <row r="9" spans="2:10" ht="16.8" customHeight="1" x14ac:dyDescent="0.45">
      <c r="B9" s="29" t="s">
        <v>402</v>
      </c>
      <c r="C9" s="29">
        <v>0.25</v>
      </c>
      <c r="D9" s="29">
        <v>0.8</v>
      </c>
      <c r="E9" s="29">
        <v>0.25</v>
      </c>
      <c r="F9" s="29">
        <v>0.8</v>
      </c>
      <c r="G9" s="30">
        <f t="shared" si="0"/>
        <v>0.52500000000000002</v>
      </c>
      <c r="H9" s="29">
        <f>E9+0.1</f>
        <v>0.35</v>
      </c>
      <c r="I9" s="29"/>
      <c r="J9" s="16"/>
    </row>
    <row r="10" spans="2:10" x14ac:dyDescent="0.45">
      <c r="B10" s="16"/>
      <c r="C10" s="16"/>
      <c r="D10" s="16"/>
      <c r="E10" s="16"/>
      <c r="F10" s="16"/>
      <c r="G10" s="16"/>
      <c r="H10" s="16"/>
      <c r="I10" s="16"/>
      <c r="J10" s="16"/>
    </row>
    <row r="11" spans="2:10" x14ac:dyDescent="0.45">
      <c r="B11" s="17" t="s">
        <v>403</v>
      </c>
      <c r="C11" s="16"/>
      <c r="D11" s="16"/>
      <c r="E11" s="16"/>
      <c r="F11" s="16"/>
      <c r="G11" s="16"/>
      <c r="H11" s="18"/>
      <c r="I11" s="16"/>
      <c r="J11" s="16"/>
    </row>
    <row r="12" spans="2:10" x14ac:dyDescent="0.45">
      <c r="B12" s="15"/>
      <c r="C12" s="15"/>
      <c r="D12" s="13"/>
      <c r="E12" s="13"/>
      <c r="F12" s="13"/>
      <c r="G12" s="13"/>
      <c r="H12" s="13"/>
      <c r="I12" s="13"/>
      <c r="J12" s="13"/>
    </row>
    <row r="13" spans="2:10" x14ac:dyDescent="0.45">
      <c r="B13" s="13"/>
      <c r="C13" s="13"/>
      <c r="D13" s="13"/>
      <c r="E13" s="13"/>
      <c r="F13" s="13"/>
      <c r="G13" s="13"/>
      <c r="H13" s="13"/>
      <c r="I13" s="13"/>
      <c r="J13" s="13"/>
    </row>
    <row r="14" spans="2:10" x14ac:dyDescent="0.45">
      <c r="B14" s="13"/>
      <c r="C14" s="13"/>
      <c r="D14" s="13"/>
      <c r="E14" s="13"/>
      <c r="F14" s="13"/>
      <c r="G14" s="13"/>
      <c r="H14" s="13"/>
      <c r="I14" s="13"/>
      <c r="J14" s="13"/>
    </row>
  </sheetData>
  <pageMargins left="0.7" right="0.7" top="0.75" bottom="0.75" header="0.3" footer="0.3"/>
  <ignoredErrors>
    <ignoredError sqref="G3 G4:G5 G7:G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BCA3A-D23C-43CB-ADD7-7AE1C56FF50B}">
  <dimension ref="B2:N8"/>
  <sheetViews>
    <sheetView workbookViewId="0">
      <selection activeCell="F14" sqref="F14"/>
    </sheetView>
  </sheetViews>
  <sheetFormatPr defaultColWidth="8.86328125" defaultRowHeight="14.25" x14ac:dyDescent="0.45"/>
  <cols>
    <col min="1" max="1" width="1.6640625" style="11" customWidth="1"/>
    <col min="2" max="2" width="15.33203125" style="11" bestFit="1" customWidth="1"/>
    <col min="3" max="3" width="6.86328125" style="19" customWidth="1"/>
    <col min="4" max="4" width="8.86328125" style="19"/>
    <col min="5" max="5" width="13.796875" style="19" customWidth="1"/>
    <col min="6" max="12" width="12.53125" style="21" customWidth="1"/>
    <col min="13" max="13" width="2.53125" style="10" customWidth="1"/>
    <col min="14" max="14" width="69" style="10" customWidth="1"/>
    <col min="15" max="16384" width="8.86328125" style="11"/>
  </cols>
  <sheetData>
    <row r="2" spans="2:14" x14ac:dyDescent="0.45">
      <c r="C2" s="19" t="s">
        <v>413</v>
      </c>
      <c r="D2" s="21" t="s">
        <v>388</v>
      </c>
    </row>
    <row r="3" spans="2:14" ht="28.5" x14ac:dyDescent="0.45">
      <c r="B3" s="11" t="s">
        <v>373</v>
      </c>
      <c r="C3" s="26">
        <v>0</v>
      </c>
      <c r="D3" s="21">
        <v>10</v>
      </c>
      <c r="E3" s="21" t="s">
        <v>406</v>
      </c>
      <c r="M3"/>
      <c r="N3" s="9" t="str">
        <f t="shared" ref="N3:N8" si="0">_xlfn.TEXTJOIN(", ", TRUE,E3:L3)</f>
        <v>5th night free on points</v>
      </c>
    </row>
    <row r="4" spans="2:14" ht="28.5" x14ac:dyDescent="0.45">
      <c r="B4" s="11" t="s">
        <v>374</v>
      </c>
      <c r="C4" s="26">
        <v>0.1</v>
      </c>
      <c r="D4" s="21">
        <v>10</v>
      </c>
      <c r="E4" s="21" t="s">
        <v>406</v>
      </c>
      <c r="F4" s="21" t="s">
        <v>379</v>
      </c>
      <c r="N4" s="9" t="str">
        <f t="shared" si="0"/>
        <v>5th night free on points, Late Checkout</v>
      </c>
    </row>
    <row r="5" spans="2:14" ht="28.5" x14ac:dyDescent="0.45">
      <c r="B5" s="11" t="s">
        <v>375</v>
      </c>
      <c r="C5" s="26">
        <v>0.25</v>
      </c>
      <c r="D5" s="21">
        <v>10</v>
      </c>
      <c r="E5" s="21" t="s">
        <v>406</v>
      </c>
      <c r="F5" s="21" t="s">
        <v>381</v>
      </c>
      <c r="G5" s="21" t="s">
        <v>380</v>
      </c>
      <c r="N5" s="9" t="str">
        <f t="shared" si="0"/>
        <v>5th night free on points, 2pm Late Checkout, Room Upgrade</v>
      </c>
    </row>
    <row r="6" spans="2:14" ht="42.75" x14ac:dyDescent="0.45">
      <c r="B6" s="11" t="s">
        <v>376</v>
      </c>
      <c r="C6" s="26">
        <v>0.5</v>
      </c>
      <c r="D6" s="21">
        <v>10</v>
      </c>
      <c r="E6" s="21" t="s">
        <v>406</v>
      </c>
      <c r="F6" s="21" t="s">
        <v>381</v>
      </c>
      <c r="G6" s="21" t="s">
        <v>382</v>
      </c>
      <c r="H6" s="21" t="s">
        <v>387</v>
      </c>
      <c r="I6" s="21" t="s">
        <v>383</v>
      </c>
      <c r="J6" s="21" t="s">
        <v>384</v>
      </c>
      <c r="N6" s="9" t="str">
        <f t="shared" si="0"/>
        <v>5th night free on points, 2pm Late Checkout, Enhanced Room Upgrade, Hertz fast track, Gift Choice (Breakfast/Amenity/points), Lounge Access</v>
      </c>
    </row>
    <row r="7" spans="2:14" ht="42.75" x14ac:dyDescent="0.45">
      <c r="B7" s="11" t="s">
        <v>377</v>
      </c>
      <c r="C7" s="26">
        <v>0.75</v>
      </c>
      <c r="D7" s="21">
        <v>10</v>
      </c>
      <c r="E7" s="21" t="s">
        <v>406</v>
      </c>
      <c r="F7" s="21" t="s">
        <v>381</v>
      </c>
      <c r="G7" s="21" t="s">
        <v>382</v>
      </c>
      <c r="H7" s="21" t="s">
        <v>387</v>
      </c>
      <c r="I7" s="21" t="s">
        <v>383</v>
      </c>
      <c r="J7" s="21" t="s">
        <v>384</v>
      </c>
      <c r="K7" s="21" t="s">
        <v>385</v>
      </c>
      <c r="N7" s="9" t="str">
        <f t="shared" si="0"/>
        <v>5th night free on points, 2pm Late Checkout, Enhanced Room Upgrade, Hertz fast track, Gift Choice (Breakfast/Amenity/points), Lounge Access, 48 Hour Guaranteed Rooms</v>
      </c>
    </row>
    <row r="8" spans="2:14" ht="42.75" x14ac:dyDescent="0.45">
      <c r="B8" s="11" t="s">
        <v>378</v>
      </c>
      <c r="C8" s="26">
        <v>0.75</v>
      </c>
      <c r="D8" s="21">
        <v>10</v>
      </c>
      <c r="E8" s="21" t="s">
        <v>406</v>
      </c>
      <c r="F8" s="21" t="s">
        <v>381</v>
      </c>
      <c r="G8" s="21" t="s">
        <v>382</v>
      </c>
      <c r="H8" s="21" t="s">
        <v>387</v>
      </c>
      <c r="I8" s="21" t="s">
        <v>383</v>
      </c>
      <c r="J8" s="21" t="s">
        <v>384</v>
      </c>
      <c r="K8" s="21" t="s">
        <v>385</v>
      </c>
      <c r="L8" s="21" t="s">
        <v>386</v>
      </c>
      <c r="N8" s="9" t="str">
        <f t="shared" si="0"/>
        <v>5th night free on points, 2pm Late Checkout, Enhanced Room Upgrade, Hertz fast track, Gift Choice (Breakfast/Amenity/points), Lounge Access, 48 Hour Guaranteed Rooms, Ambassador service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16E73-D937-4775-BE8D-8EB1EF7E0876}">
  <dimension ref="B2:L6"/>
  <sheetViews>
    <sheetView workbookViewId="0">
      <selection activeCell="F14" sqref="F14"/>
    </sheetView>
  </sheetViews>
  <sheetFormatPr defaultColWidth="8.86328125" defaultRowHeight="14.25" x14ac:dyDescent="0.45"/>
  <cols>
    <col min="1" max="1" width="2.19921875" style="11" customWidth="1"/>
    <col min="2" max="4" width="8.86328125" style="19"/>
    <col min="5" max="8" width="15" style="21" customWidth="1"/>
    <col min="9" max="10" width="12.19921875" style="21" customWidth="1"/>
    <col min="11" max="11" width="1.53125" style="21" customWidth="1"/>
    <col min="12" max="12" width="87.53125" style="25" customWidth="1"/>
    <col min="13" max="16384" width="8.86328125" style="11"/>
  </cols>
  <sheetData>
    <row r="2" spans="2:12" x14ac:dyDescent="0.45">
      <c r="C2" s="19" t="s">
        <v>413</v>
      </c>
      <c r="D2" s="19" t="s">
        <v>414</v>
      </c>
    </row>
    <row r="3" spans="2:12" ht="43.8" customHeight="1" x14ac:dyDescent="0.45">
      <c r="B3" s="19" t="s">
        <v>409</v>
      </c>
      <c r="C3" s="20">
        <v>0</v>
      </c>
      <c r="D3" s="19">
        <v>10</v>
      </c>
      <c r="E3" s="21" t="s">
        <v>415</v>
      </c>
      <c r="L3" s="25" t="str">
        <f>_xlfn.TEXTJOIN(", ", TRUE,E3:J3)</f>
        <v>Late Check Out</v>
      </c>
    </row>
    <row r="4" spans="2:12" ht="43.8" customHeight="1" x14ac:dyDescent="0.45">
      <c r="B4" s="19" t="s">
        <v>410</v>
      </c>
      <c r="C4" s="20">
        <v>0.2</v>
      </c>
      <c r="D4" s="19">
        <v>10</v>
      </c>
      <c r="E4" s="21" t="s">
        <v>415</v>
      </c>
      <c r="F4" s="21" t="s">
        <v>406</v>
      </c>
      <c r="L4" s="25" t="str">
        <f t="shared" ref="L4:L6" si="0">_xlfn.TEXTJOIN(", ", TRUE,E4:J4)</f>
        <v>Late Check Out, 5th night free on points</v>
      </c>
    </row>
    <row r="5" spans="2:12" ht="43.8" customHeight="1" x14ac:dyDescent="0.45">
      <c r="B5" s="19" t="s">
        <v>411</v>
      </c>
      <c r="C5" s="20">
        <v>0.8</v>
      </c>
      <c r="D5" s="19">
        <v>10</v>
      </c>
      <c r="E5" s="21" t="s">
        <v>415</v>
      </c>
      <c r="F5" s="21" t="s">
        <v>406</v>
      </c>
      <c r="G5" s="21" t="s">
        <v>416</v>
      </c>
      <c r="H5" s="21" t="s">
        <v>417</v>
      </c>
      <c r="L5" s="25" t="str">
        <f t="shared" si="0"/>
        <v>Late Check Out, 5th night free on points, Room ugrade, Brekfast /F&amp;B Credit</v>
      </c>
    </row>
    <row r="6" spans="2:12" ht="43.8" customHeight="1" x14ac:dyDescent="0.45">
      <c r="B6" s="19" t="s">
        <v>412</v>
      </c>
      <c r="C6" s="20">
        <v>1</v>
      </c>
      <c r="D6" s="19">
        <v>10</v>
      </c>
      <c r="E6" s="21" t="s">
        <v>415</v>
      </c>
      <c r="F6" s="21" t="s">
        <v>406</v>
      </c>
      <c r="G6" s="21" t="s">
        <v>416</v>
      </c>
      <c r="H6" s="21" t="s">
        <v>417</v>
      </c>
      <c r="I6" s="21" t="s">
        <v>384</v>
      </c>
      <c r="J6" s="21" t="s">
        <v>418</v>
      </c>
      <c r="L6" s="25" t="str">
        <f t="shared" si="0"/>
        <v>Late Check Out, 5th night free on points, Room ugrade, Brekfast /F&amp;B Credit, Lounge Access, 48 Hour Room Guarantee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7FA68-405A-403F-BC0C-33EBB47DC744}">
  <dimension ref="B2:M7"/>
  <sheetViews>
    <sheetView topLeftCell="B1" workbookViewId="0">
      <selection activeCell="F14" sqref="F14"/>
    </sheetView>
  </sheetViews>
  <sheetFormatPr defaultRowHeight="14.25" x14ac:dyDescent="0.45"/>
  <cols>
    <col min="2" max="2" width="12" bestFit="1" customWidth="1"/>
    <col min="5" max="11" width="17.796875" customWidth="1"/>
    <col min="13" max="13" width="53.19921875" customWidth="1"/>
  </cols>
  <sheetData>
    <row r="2" spans="2:13" x14ac:dyDescent="0.45">
      <c r="B2" s="19"/>
      <c r="C2" s="19" t="s">
        <v>413</v>
      </c>
      <c r="D2" s="24" t="s">
        <v>414</v>
      </c>
      <c r="E2" s="21"/>
      <c r="F2" s="21"/>
      <c r="G2" s="21"/>
      <c r="H2" s="21"/>
      <c r="I2" s="21"/>
      <c r="J2" s="21"/>
      <c r="K2" s="21"/>
      <c r="L2" s="21"/>
      <c r="M2" s="25"/>
    </row>
    <row r="3" spans="2:13" x14ac:dyDescent="0.45">
      <c r="B3" s="19" t="s">
        <v>419</v>
      </c>
      <c r="C3" s="20">
        <v>0</v>
      </c>
      <c r="D3" s="19">
        <v>10</v>
      </c>
      <c r="E3" s="21" t="s">
        <v>379</v>
      </c>
      <c r="F3" s="21"/>
      <c r="G3" s="21"/>
      <c r="H3" s="21"/>
      <c r="I3" s="21"/>
      <c r="J3" s="21"/>
      <c r="K3" s="21"/>
      <c r="L3" s="21"/>
      <c r="M3" s="25" t="str">
        <f>_xlfn.TEXTJOIN(", ", TRUE,E3:K3)</f>
        <v>Late Checkout</v>
      </c>
    </row>
    <row r="4" spans="2:13" x14ac:dyDescent="0.45">
      <c r="B4" s="19" t="s">
        <v>420</v>
      </c>
      <c r="C4" s="20">
        <v>0.2</v>
      </c>
      <c r="D4" s="19">
        <v>10</v>
      </c>
      <c r="E4" s="21" t="s">
        <v>379</v>
      </c>
      <c r="F4" s="21"/>
      <c r="G4" s="21"/>
      <c r="H4" s="21"/>
      <c r="I4" s="21"/>
      <c r="J4" s="21"/>
      <c r="K4" s="21"/>
      <c r="L4" s="21"/>
      <c r="M4" s="25" t="str">
        <f t="shared" ref="M4:M6" si="0">_xlfn.TEXTJOIN(", ", TRUE,E4:K4)</f>
        <v>Late Checkout</v>
      </c>
    </row>
    <row r="5" spans="2:13" x14ac:dyDescent="0.45">
      <c r="B5" s="19" t="s">
        <v>421</v>
      </c>
      <c r="C5" s="20">
        <v>0.4</v>
      </c>
      <c r="D5" s="19">
        <v>10</v>
      </c>
      <c r="E5" s="21" t="s">
        <v>379</v>
      </c>
      <c r="F5" s="21" t="s">
        <v>424</v>
      </c>
      <c r="G5" s="21"/>
      <c r="H5" s="21"/>
      <c r="I5" s="21"/>
      <c r="J5" s="21"/>
      <c r="K5" s="21"/>
      <c r="L5" s="21"/>
      <c r="M5" s="25" t="str">
        <f t="shared" si="0"/>
        <v>Late Checkout, Hertz 5 Star</v>
      </c>
    </row>
    <row r="6" spans="2:13" ht="42.75" x14ac:dyDescent="0.45">
      <c r="B6" s="19" t="s">
        <v>422</v>
      </c>
      <c r="C6" s="20">
        <v>0.6</v>
      </c>
      <c r="D6" s="19">
        <v>10</v>
      </c>
      <c r="E6" s="21" t="s">
        <v>431</v>
      </c>
      <c r="F6" s="21" t="s">
        <v>424</v>
      </c>
      <c r="G6" s="21" t="s">
        <v>425</v>
      </c>
      <c r="H6" s="21" t="s">
        <v>427</v>
      </c>
      <c r="I6" s="21" t="s">
        <v>428</v>
      </c>
      <c r="J6" s="21" t="s">
        <v>429</v>
      </c>
      <c r="K6" s="21"/>
      <c r="L6" s="21"/>
      <c r="M6" s="25" t="str">
        <f t="shared" si="0"/>
        <v>Early Check in / Late Checkout, Hertz 5 Star, Reward nights Discount, Upgrades, 72 hour Guaranteed room availability, Amenity/Snack</v>
      </c>
    </row>
    <row r="7" spans="2:13" ht="42.75" x14ac:dyDescent="0.45">
      <c r="B7" t="s">
        <v>423</v>
      </c>
      <c r="C7" s="20">
        <v>1</v>
      </c>
      <c r="D7" s="19">
        <v>10</v>
      </c>
      <c r="E7" s="21" t="s">
        <v>431</v>
      </c>
      <c r="F7" s="21" t="s">
        <v>424</v>
      </c>
      <c r="G7" s="21" t="s">
        <v>425</v>
      </c>
      <c r="H7" s="21" t="s">
        <v>427</v>
      </c>
      <c r="I7" s="21" t="s">
        <v>428</v>
      </c>
      <c r="J7" s="21" t="s">
        <v>430</v>
      </c>
      <c r="K7" s="21" t="s">
        <v>426</v>
      </c>
      <c r="L7" s="21"/>
      <c r="M7" s="25" t="str">
        <f>_xlfn.TEXTJOIN(", ", TRUE,E7:K7)</f>
        <v>Early Check in / Late Checkout, Hertz 5 Star, Reward nights Discount, Upgrades, 72 hour Guaranteed room availability, Amenity/Snack/Breakfast, Diamond Support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6BA60-F014-48F4-966E-C6485E4E7280}">
  <dimension ref="B2:P7"/>
  <sheetViews>
    <sheetView topLeftCell="B1" workbookViewId="0">
      <selection activeCell="F14" sqref="F14"/>
    </sheetView>
  </sheetViews>
  <sheetFormatPr defaultRowHeight="14.25" x14ac:dyDescent="0.45"/>
  <cols>
    <col min="2" max="2" width="12" bestFit="1" customWidth="1"/>
    <col min="5" max="14" width="17.796875" customWidth="1"/>
    <col min="16" max="16" width="53.19921875" customWidth="1"/>
  </cols>
  <sheetData>
    <row r="2" spans="2:16" x14ac:dyDescent="0.45">
      <c r="B2" s="19"/>
      <c r="C2" s="19" t="s">
        <v>413</v>
      </c>
      <c r="D2" s="24" t="s">
        <v>446</v>
      </c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5"/>
    </row>
    <row r="3" spans="2:16" x14ac:dyDescent="0.45">
      <c r="B3" s="11" t="s">
        <v>432</v>
      </c>
      <c r="C3" s="20">
        <v>0</v>
      </c>
      <c r="D3" s="19">
        <v>2.5</v>
      </c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5" t="str">
        <f t="shared" ref="P3:P6" si="0">_xlfn.TEXTJOIN(", ", TRUE,E3:N3)</f>
        <v/>
      </c>
    </row>
    <row r="4" spans="2:16" x14ac:dyDescent="0.45">
      <c r="B4" s="11" t="s">
        <v>410</v>
      </c>
      <c r="C4" s="20">
        <v>0.24</v>
      </c>
      <c r="D4" s="19">
        <v>2.5</v>
      </c>
      <c r="E4" s="21" t="s">
        <v>435</v>
      </c>
      <c r="F4" s="21" t="s">
        <v>379</v>
      </c>
      <c r="G4" s="21"/>
      <c r="H4" s="21"/>
      <c r="I4" s="21"/>
      <c r="J4" s="21"/>
      <c r="K4" s="21"/>
      <c r="L4" s="21"/>
      <c r="M4" s="21"/>
      <c r="N4" s="21"/>
      <c r="O4" s="21"/>
      <c r="P4" s="25" t="str">
        <f t="shared" si="0"/>
        <v>Welcome Drink, Late Checkout</v>
      </c>
    </row>
    <row r="5" spans="2:16" ht="28.5" x14ac:dyDescent="0.45">
      <c r="B5" s="11" t="s">
        <v>433</v>
      </c>
      <c r="C5" s="20">
        <v>0.48</v>
      </c>
      <c r="D5" s="19">
        <v>2.5</v>
      </c>
      <c r="E5" s="21" t="s">
        <v>435</v>
      </c>
      <c r="F5" s="21" t="s">
        <v>436</v>
      </c>
      <c r="G5" s="21" t="s">
        <v>438</v>
      </c>
      <c r="H5" s="21" t="s">
        <v>440</v>
      </c>
      <c r="I5" s="21" t="s">
        <v>441</v>
      </c>
      <c r="J5" s="21"/>
      <c r="K5" s="21"/>
      <c r="L5" s="21"/>
      <c r="M5" s="21"/>
      <c r="N5" s="21"/>
      <c r="O5" s="21"/>
      <c r="P5" s="25" t="str">
        <f t="shared" si="0"/>
        <v>Welcome Drink, Early check-in or Late Check out, 72 hour room availability, Upgrade room, Welcome Amenity</v>
      </c>
    </row>
    <row r="6" spans="2:16" ht="42.75" x14ac:dyDescent="0.45">
      <c r="B6" s="11" t="s">
        <v>434</v>
      </c>
      <c r="C6" s="20">
        <v>0.76</v>
      </c>
      <c r="D6" s="19">
        <v>2.5</v>
      </c>
      <c r="E6" s="21" t="s">
        <v>435</v>
      </c>
      <c r="F6" s="21" t="s">
        <v>437</v>
      </c>
      <c r="G6" s="21" t="s">
        <v>439</v>
      </c>
      <c r="H6" s="21" t="s">
        <v>440</v>
      </c>
      <c r="I6" s="21" t="s">
        <v>441</v>
      </c>
      <c r="J6" s="21" t="s">
        <v>444</v>
      </c>
      <c r="K6" s="21" t="s">
        <v>384</v>
      </c>
      <c r="L6" s="21" t="s">
        <v>443</v>
      </c>
      <c r="M6" s="21" t="s">
        <v>442</v>
      </c>
      <c r="N6" s="21"/>
      <c r="O6" s="21"/>
      <c r="P6" s="25" t="str">
        <f t="shared" si="0"/>
        <v>Welcome Drink, Early check-in &amp; Late Check out, 48 Hour Room availability, Upgrade room, Welcome Amenity, Breakfast, Lounge Access, Premium support, Suite Night Upgrade</v>
      </c>
    </row>
    <row r="7" spans="2:16" ht="42.75" x14ac:dyDescent="0.45">
      <c r="B7" s="11" t="s">
        <v>412</v>
      </c>
      <c r="C7" s="20">
        <v>1</v>
      </c>
      <c r="D7" s="19">
        <v>2.5</v>
      </c>
      <c r="E7" s="21" t="s">
        <v>435</v>
      </c>
      <c r="F7" s="21" t="s">
        <v>437</v>
      </c>
      <c r="G7" s="21" t="s">
        <v>439</v>
      </c>
      <c r="H7" s="21" t="s">
        <v>440</v>
      </c>
      <c r="I7" s="21" t="s">
        <v>441</v>
      </c>
      <c r="J7" s="21" t="s">
        <v>444</v>
      </c>
      <c r="K7" s="21" t="s">
        <v>384</v>
      </c>
      <c r="L7" s="21" t="s">
        <v>443</v>
      </c>
      <c r="M7" s="21" t="s">
        <v>442</v>
      </c>
      <c r="N7" s="21" t="s">
        <v>445</v>
      </c>
      <c r="O7" s="21"/>
      <c r="P7" s="25" t="str">
        <f>_xlfn.TEXTJOIN(", ", TRUE,E7:N7)</f>
        <v>Welcome Drink, Early check-in &amp; Late Check out, 48 Hour Room availability, Upgrade room, Welcome Amenity, Breakfast, Lounge Access, Premium support, Suite Night Upgrade, Dining rewards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AC7E2-CAF9-4D30-ADEA-FC1D8337F913}">
  <dimension ref="B2:M7"/>
  <sheetViews>
    <sheetView workbookViewId="0">
      <selection activeCell="F14" sqref="F14"/>
    </sheetView>
  </sheetViews>
  <sheetFormatPr defaultRowHeight="14.25" x14ac:dyDescent="0.45"/>
  <cols>
    <col min="2" max="2" width="12" bestFit="1" customWidth="1"/>
    <col min="5" max="11" width="17.796875" customWidth="1"/>
    <col min="13" max="13" width="53.19921875" customWidth="1"/>
  </cols>
  <sheetData>
    <row r="2" spans="2:13" x14ac:dyDescent="0.45">
      <c r="B2" s="19"/>
      <c r="C2" s="19" t="s">
        <v>413</v>
      </c>
      <c r="D2" s="24" t="s">
        <v>414</v>
      </c>
      <c r="E2" s="21"/>
      <c r="F2" s="21"/>
      <c r="G2" s="21"/>
      <c r="H2" s="21"/>
      <c r="I2" s="21"/>
      <c r="J2" s="21"/>
      <c r="K2" s="21"/>
      <c r="L2" s="21"/>
      <c r="M2" s="25"/>
    </row>
    <row r="3" spans="2:13" x14ac:dyDescent="0.45">
      <c r="B3" s="11" t="s">
        <v>409</v>
      </c>
      <c r="C3" s="20">
        <v>0</v>
      </c>
      <c r="D3" s="19">
        <v>5</v>
      </c>
      <c r="E3" s="21" t="s">
        <v>461</v>
      </c>
      <c r="F3" s="21"/>
      <c r="G3" s="21"/>
      <c r="H3" s="21"/>
      <c r="I3" s="21"/>
      <c r="J3" s="21"/>
      <c r="K3" s="21"/>
      <c r="L3" s="21"/>
      <c r="M3" s="25" t="str">
        <f>_xlfn.TEXTJOIN(", ", TRUE,E3:K3)</f>
        <v>Basic</v>
      </c>
    </row>
    <row r="4" spans="2:13" ht="28.5" x14ac:dyDescent="0.45">
      <c r="B4" s="11" t="s">
        <v>448</v>
      </c>
      <c r="C4" s="20">
        <v>0.1</v>
      </c>
      <c r="D4" s="19">
        <v>5</v>
      </c>
      <c r="E4" s="21" t="s">
        <v>451</v>
      </c>
      <c r="F4" s="21" t="s">
        <v>452</v>
      </c>
      <c r="G4" s="21" t="s">
        <v>379</v>
      </c>
      <c r="H4" s="21"/>
      <c r="I4" s="21"/>
      <c r="J4" s="21"/>
      <c r="K4" s="21"/>
      <c r="L4" s="21"/>
      <c r="M4" s="25" t="str">
        <f>_xlfn.TEXTJOIN(", ", TRUE,E4:K4)</f>
        <v>Premium Internet + Water, Preferred room upgrade, Late Checkout</v>
      </c>
    </row>
    <row r="5" spans="2:13" ht="28.5" x14ac:dyDescent="0.45">
      <c r="B5" s="11" t="s">
        <v>449</v>
      </c>
      <c r="C5" s="20">
        <v>0.2</v>
      </c>
      <c r="D5" s="19">
        <v>5</v>
      </c>
      <c r="E5" s="21" t="s">
        <v>451</v>
      </c>
      <c r="F5" s="21" t="s">
        <v>453</v>
      </c>
      <c r="G5" s="21" t="s">
        <v>379</v>
      </c>
      <c r="H5" s="21" t="s">
        <v>457</v>
      </c>
      <c r="I5" s="21" t="s">
        <v>459</v>
      </c>
      <c r="J5" s="21"/>
      <c r="K5" s="21"/>
      <c r="L5" s="21"/>
      <c r="M5" s="25" t="str">
        <f>_xlfn.TEXTJOIN(", ", TRUE,E5:K5)</f>
        <v>Premium Internet + Water, Upgraded room, Late Checkout, 72 Hour Room Avaialability, 2 x Lounge access</v>
      </c>
    </row>
    <row r="6" spans="2:13" ht="28.5" x14ac:dyDescent="0.45">
      <c r="B6" s="11" t="s">
        <v>450</v>
      </c>
      <c r="C6" s="20">
        <v>0.3</v>
      </c>
      <c r="D6" s="19">
        <v>5</v>
      </c>
      <c r="E6" s="21" t="s">
        <v>451</v>
      </c>
      <c r="F6" s="21" t="s">
        <v>454</v>
      </c>
      <c r="G6" s="21" t="s">
        <v>455</v>
      </c>
      <c r="H6" s="21" t="s">
        <v>456</v>
      </c>
      <c r="I6" s="21" t="s">
        <v>458</v>
      </c>
      <c r="J6" s="21" t="s">
        <v>460</v>
      </c>
      <c r="K6" s="21"/>
      <c r="L6" s="21"/>
      <c r="M6" s="25" t="str">
        <f>_xlfn.TEXTJOIN(", ", TRUE,E6:K6)</f>
        <v>Premium Internet + Water, Suite Upgrade, Extra late checkout, 48 Hour Room Avaialability, Breakfast/ Lounge Access, No resort fees</v>
      </c>
    </row>
    <row r="7" spans="2:13" x14ac:dyDescent="0.45">
      <c r="B7" s="11"/>
      <c r="C7" s="20"/>
      <c r="D7" s="19"/>
      <c r="E7" s="21"/>
      <c r="F7" s="21"/>
      <c r="G7" s="21"/>
      <c r="H7" s="21"/>
      <c r="I7" s="21"/>
      <c r="J7" s="21"/>
      <c r="K7" s="21"/>
      <c r="L7" s="21"/>
      <c r="M7" s="25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57A7E-0DF1-4D0A-A798-11AF1E49DCB3}">
  <dimension ref="B2:M14"/>
  <sheetViews>
    <sheetView workbookViewId="0">
      <selection activeCell="F14" sqref="F14"/>
    </sheetView>
  </sheetViews>
  <sheetFormatPr defaultRowHeight="14.25" x14ac:dyDescent="0.45"/>
  <cols>
    <col min="2" max="2" width="12" bestFit="1" customWidth="1"/>
    <col min="5" max="11" width="17.796875" customWidth="1"/>
    <col min="13" max="13" width="53.19921875" customWidth="1"/>
  </cols>
  <sheetData>
    <row r="2" spans="2:13" x14ac:dyDescent="0.45">
      <c r="B2" s="19"/>
      <c r="C2" s="19" t="s">
        <v>413</v>
      </c>
      <c r="D2" s="24" t="s">
        <v>414</v>
      </c>
      <c r="E2" s="21"/>
      <c r="F2" s="21"/>
      <c r="G2" s="21"/>
      <c r="H2" s="21"/>
      <c r="I2" s="21"/>
      <c r="J2" s="21"/>
      <c r="K2" s="21"/>
      <c r="L2" s="21"/>
      <c r="M2" s="25"/>
    </row>
    <row r="3" spans="2:13" x14ac:dyDescent="0.45">
      <c r="B3" t="s">
        <v>464</v>
      </c>
      <c r="C3" s="20">
        <v>0</v>
      </c>
      <c r="D3" s="19">
        <v>10</v>
      </c>
      <c r="E3" s="21"/>
      <c r="F3" s="21"/>
      <c r="G3" s="21"/>
      <c r="H3" s="21"/>
      <c r="I3" s="21"/>
      <c r="J3" s="21"/>
      <c r="K3" s="21"/>
      <c r="L3" s="21"/>
      <c r="M3" s="25" t="str">
        <f>_xlfn.TEXTJOIN(", ", TRUE,E3:K3)</f>
        <v/>
      </c>
    </row>
    <row r="4" spans="2:13" x14ac:dyDescent="0.45">
      <c r="B4" t="s">
        <v>433</v>
      </c>
      <c r="C4" s="20">
        <v>0.1</v>
      </c>
      <c r="D4" s="19">
        <v>10</v>
      </c>
      <c r="E4" s="21" t="s">
        <v>465</v>
      </c>
      <c r="F4" s="21" t="s">
        <v>379</v>
      </c>
      <c r="G4" s="21"/>
      <c r="H4" s="21"/>
      <c r="I4" s="21"/>
      <c r="J4" s="21"/>
      <c r="K4" s="21"/>
      <c r="L4" s="21"/>
      <c r="M4" s="25" t="str">
        <f>_xlfn.TEXTJOIN(", ", TRUE,E4:K4)</f>
        <v>Preferred Room, Late Checkout</v>
      </c>
    </row>
    <row r="5" spans="2:13" x14ac:dyDescent="0.45">
      <c r="B5" t="s">
        <v>434</v>
      </c>
      <c r="C5" s="20">
        <v>0.15</v>
      </c>
      <c r="D5" s="19">
        <v>10</v>
      </c>
      <c r="E5" s="21" t="s">
        <v>465</v>
      </c>
      <c r="F5" s="21" t="s">
        <v>379</v>
      </c>
      <c r="G5" s="21" t="s">
        <v>466</v>
      </c>
      <c r="H5" s="21"/>
      <c r="I5" s="21"/>
      <c r="J5" s="21"/>
      <c r="K5" s="21"/>
      <c r="L5" s="21"/>
      <c r="M5" s="25" t="str">
        <f>_xlfn.TEXTJOIN(", ", TRUE,E5:K5)</f>
        <v>Preferred Room, Late Checkout, Early Check in</v>
      </c>
    </row>
    <row r="6" spans="2:13" ht="28.5" x14ac:dyDescent="0.45">
      <c r="B6" t="s">
        <v>412</v>
      </c>
      <c r="C6" s="20">
        <v>0.2</v>
      </c>
      <c r="D6" s="19">
        <v>10</v>
      </c>
      <c r="E6" s="21" t="s">
        <v>465</v>
      </c>
      <c r="F6" s="21" t="s">
        <v>379</v>
      </c>
      <c r="G6" s="21" t="s">
        <v>466</v>
      </c>
      <c r="H6" s="21" t="s">
        <v>467</v>
      </c>
      <c r="I6" s="21" t="s">
        <v>441</v>
      </c>
      <c r="J6" s="21"/>
      <c r="K6" s="21"/>
      <c r="L6" s="21"/>
      <c r="M6" s="25" t="str">
        <f>_xlfn.TEXTJOIN(", ", TRUE,E6:K6)</f>
        <v>Preferred Room, Late Checkout, Early Check in, Suit Upgrade, Welcome Amenity</v>
      </c>
    </row>
    <row r="7" spans="2:13" x14ac:dyDescent="0.45">
      <c r="B7" s="11"/>
      <c r="C7" s="20"/>
      <c r="D7" s="19"/>
      <c r="E7" s="21"/>
      <c r="F7" s="21"/>
      <c r="G7" s="21"/>
      <c r="H7" s="21"/>
      <c r="I7" s="21"/>
      <c r="J7" s="21"/>
      <c r="K7" s="21"/>
      <c r="L7" s="21"/>
      <c r="M7" s="25"/>
    </row>
    <row r="12" spans="2:13" x14ac:dyDescent="0.45">
      <c r="D12" s="8"/>
    </row>
    <row r="13" spans="2:13" x14ac:dyDescent="0.45">
      <c r="D13" s="8"/>
    </row>
    <row r="14" spans="2:13" x14ac:dyDescent="0.45">
      <c r="D14" s="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f 3 6 2 2 3 5 a - d e f 2 - 4 d 5 5 - a 5 5 b - d a b f 7 e 2 4 e 4 f 0 "   x m l n s = " h t t p : / / s c h e m a s . m i c r o s o f t . c o m / D a t a M a s h u p " > A A A A A O Q D A A B Q S w M E F A A C A A g A H a c F W 5 Q P S F O k A A A A 9 g A A A B I A H A B D b 2 5 m a W c v U G F j a 2 F n Z S 5 4 b W w g o h g A K K A U A A A A A A A A A A A A A A A A A A A A A A A A A A A A h Y 9 B D o I w F E S v Q r q n L W V D y K f G u J X E x M Q Y d w 1 U a I S P o c V y N x c e y S u I U d S d y 3 n z F j P 3 6 w 0 W Y 9 s E F 9 1 b 0 2 F G I s p J o L H o S o N V R g Z 3 D B O y k L B R x U l V O p h k t O l o y 4 z U z p 1 T x r z 3 1 M e 0 6 y s m O I / Y P l 9 v i 1 q 3 i n x k 8 1 8 O D V q n s N B E w u 4 1 R g o a x Y L G I q E c 2 A w h N / g V x L T 3 2 f 5 A W A 2 N G 3 o t N Y a H J b A 5 A n t / k A 9 Q S w M E F A A C A A g A H a c F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2 n B V t X q 5 g b 3 g A A A F 0 B A A A T A B w A R m 9 y b X V s Y X M v U 2 V j d G l v b j E u b S C i G A A o o B Q A A A A A A A A A A A A A A A A A A A A A A A A A A A B t j s 1 q h E A Q h O + C 7 z B M Y F E Q 3 R x y y S I 5 + A g r b C D k 0 I 6 9 U Z g f m e 4 F N + K 7 Z 0 Z z C G z m M t 1 f N V V F q H h 0 V p z 3 / / m U J m l C A 3 j s R Q 8 M o h Y a O U 1 E e G d 3 8 w o D e T e 6 b K H T S N k F u 7 J x l t E y Z X J g n u i 1 q m A a y + v s g Z H i q J y p d F z 4 r Q P C + h v 8 4 e q 8 A a 5 n o w + T B o V U v 8 g 8 L / a k z f w Y k v b I 5 b h + b O j z V 3 + S z Q D 2 K 3 R s 7 x P K c L j J Z e v B U n R u n L 4 Z G 0 X K d r N i W a R y P c p C c M C C c e a 1 E I u M L R 9 g r P k A + z + X c e b R 4 L r m a T L a f 2 u d f g B Q S w E C L Q A U A A I A C A A d p w V b l A 9 I U 6 Q A A A D 2 A A A A E g A A A A A A A A A A A A A A A A A A A A A A Q 2 9 u Z m l n L 1 B h Y 2 t h Z 2 U u e G 1 s U E s B A i 0 A F A A C A A g A H a c F W w / K 6 a u k A A A A 6 Q A A A B M A A A A A A A A A A A A A A A A A 8 A A A A F t D b 2 5 0 Z W 5 0 X 1 R 5 c G V z X S 5 4 b W x Q S w E C L Q A U A A I A C A A d p w V b V 6 u Y G 9 4 A A A B d A Q A A E w A A A A A A A A A A A A A A A A D h A Q A A R m 9 y b X V s Y X M v U 2 V j d G l v b j E u b V B L B Q Y A A A A A A w A D A M I A A A A M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Z C g A A A A A A A P c J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G F 0 Y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Z j M W J h O W I z L W E 4 M z I t N D M x Z C 0 5 Y z g 0 L T c x N G U z Z W M 4 O W Z m Y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Z G F 0 Y S I g L z 4 8 R W 5 0 c n k g V H l w Z T 0 i R m l s b G V k Q 2 9 t c G x l d G V S Z X N 1 b H R U b 1 d v c m t z a G V l d C I g V m F s d W U 9 I m w x I i A v P j x F b n R y e S B U e X B l P S J G a W x s T G F z d F V w Z G F 0 Z W Q i I F Z h b H V l P S J k M j A y N S 0 w O C 0 w N V Q x O D o 1 N j o 1 O C 4 0 N D A 2 O D I y W i I g L z 4 8 R W 5 0 c n k g V H l w Z T 0 i R m l s b E V y c m 9 y Q 2 9 1 b n Q i I F Z h b H V l P S J s M C I g L z 4 8 R W 5 0 c n k g V H l w Z T 0 i R m l s b E N v b H V t b l R 5 c G V z I i B W Y W x 1 Z T 0 i c 0 J n W U d C d z 0 9 I i A v P j x F b n R y e S B U e X B l P S J G a W x s R X J y b 3 J D b 2 R l I i B W Y W x 1 Z T 0 i c 1 V u a 2 5 v d 2 4 i I C 8 + P E V u d H J 5 I F R 5 c G U 9 I k Z p b G x D b 2 x 1 b W 5 O Y W 1 l c y I g V m F s d W U 9 I n N b J n F 1 b 3 Q 7 Y 2 9 k Z S Z x d W 9 0 O y w m c X V v d D t y Y X R l J n F 1 b 3 Q 7 L C Z x d W 9 0 O 2 J h c 2 U m c X V v d D s s J n F 1 b 3 Q 7 Z G F 0 Z S Z x d W 9 0 O 1 0 i I C 8 + P E V u d H J 5 I F R 5 c G U 9 I k Z p b G x D b 3 V u d C I g V m F s d W U 9 I m w x O D A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G F 0 Y S 9 B d X R v U m V t b 3 Z l Z E N v b H V t b n M x L n t j b 2 R l L D B 9 J n F 1 b 3 Q 7 L C Z x d W 9 0 O 1 N l Y 3 R p b 2 4 x L 2 R h d G E v Q X V 0 b 1 J l b W 9 2 Z W R D b 2 x 1 b W 5 z M S 5 7 c m F 0 Z S w x f S Z x d W 9 0 O y w m c X V v d D t T Z W N 0 a W 9 u M S 9 k Y X R h L 0 F 1 d G 9 S Z W 1 v d m V k Q 2 9 s d W 1 u c z E u e 2 J h c 2 U s M n 0 m c X V v d D s s J n F 1 b 3 Q 7 U 2 V j d G l v b j E v Z G F 0 Y S 9 B d X R v U m V t b 3 Z l Z E N v b H V t b n M x L n t k Y X R l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2 R h d G E v Q X V 0 b 1 J l b W 9 2 Z W R D b 2 x 1 b W 5 z M S 5 7 Y 2 9 k Z S w w f S Z x d W 9 0 O y w m c X V v d D t T Z W N 0 a W 9 u M S 9 k Y X R h L 0 F 1 d G 9 S Z W 1 v d m V k Q 2 9 s d W 1 u c z E u e 3 J h d G U s M X 0 m c X V v d D s s J n F 1 b 3 Q 7 U 2 V j d G l v b j E v Z G F 0 Y S 9 B d X R v U m V t b 3 Z l Z E N v b H V t b n M x L n t i Y X N l L D J 9 J n F 1 b 3 Q 7 L C Z x d W 9 0 O 1 N l Y 3 R p b 2 4 x L 2 R h d G E v Q X V 0 b 1 J l b W 9 2 Z W R D b 2 x 1 b W 5 z M S 5 7 Z G F 0 Z S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Z G F 0 Y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Y X R h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h d G E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A u 3 M / 2 7 a 8 U m z T s K I S 5 Z a 6 g A A A A A C A A A A A A A Q Z g A A A A E A A C A A A A B Q 3 7 T i T + 7 R f B L F G m H k 3 G 4 / B y 8 1 h d A I X p F b y F C 1 k e 6 H O Q A A A A A O g A A A A A I A A C A A A A D x t I A 5 z g l 1 0 v 8 7 T g 3 x V i + j c z b y 2 + A i V n U 5 o S M V G O D o e 1 A A A A B h T M O k 8 G i k r 7 i 8 r Y i h Y n e 8 g 8 t 1 + I 1 S 4 j y c / n R T B w i + 3 H 9 i g 2 m k W t F R R J 3 G 2 8 M y j N H Z T A H 3 / J W G L z 5 9 p e D 7 J 0 V 4 1 d n C 6 Q Z p 6 3 L B 8 k g k z y 4 t j k A A A A D e a v s 5 k V V x r B N k S y v i B 6 2 5 J G + a h Y M i d V g v p o d Z Y / P d J 9 I K q N g P d f E b Z E s g 6 n L W D q t d n 7 C / + h W z 0 R 1 p n Q r q P x + 3 < / D a t a M a s h u p > 
</file>

<file path=customXml/itemProps1.xml><?xml version="1.0" encoding="utf-8"?>
<ds:datastoreItem xmlns:ds="http://schemas.openxmlformats.org/officeDocument/2006/customXml" ds:itemID="{82A64C6A-838C-4EB1-B7DC-17C0E653A60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Exchange</vt:lpstr>
      <vt:lpstr>Summary</vt:lpstr>
      <vt:lpstr>Points</vt:lpstr>
      <vt:lpstr>Marriot</vt:lpstr>
      <vt:lpstr>Hilton</vt:lpstr>
      <vt:lpstr>IHG</vt:lpstr>
      <vt:lpstr>Accor</vt:lpstr>
      <vt:lpstr>Hyatt</vt:lpstr>
      <vt:lpstr>Wyndham</vt:lpstr>
      <vt:lpstr>Radisson</vt:lpstr>
      <vt:lpstr>accor</vt:lpstr>
      <vt:lpstr>Hilton</vt:lpstr>
      <vt:lpstr>hyatt</vt:lpstr>
      <vt:lpstr>IHG</vt:lpstr>
      <vt:lpstr>Marriot</vt:lpstr>
      <vt:lpstr>Wyndham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</dc:creator>
  <cp:lastModifiedBy>Muazzam Rahim</cp:lastModifiedBy>
  <dcterms:created xsi:type="dcterms:W3CDTF">2025-08-05T07:59:03Z</dcterms:created>
  <dcterms:modified xsi:type="dcterms:W3CDTF">2025-08-05T19:16:08Z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17da11e7-ad83-4459-98c6-12a88e2eac78_Enabled">
    <vt:lpwstr>true</vt:lpwstr>
  </property>
  <property fmtid="{D5CDD505-2E9C-101B-9397-08002B2CF9AE}" pid="5" name="MSIP_Label_17da11e7-ad83-4459-98c6-12a88e2eac78_SetDate">
    <vt:lpwstr>2025-08-05T10:24:46Z</vt:lpwstr>
  </property>
  <property fmtid="{D5CDD505-2E9C-101B-9397-08002B2CF9AE}" pid="6" name="MSIP_Label_17da11e7-ad83-4459-98c6-12a88e2eac78_Method">
    <vt:lpwstr>Privileged</vt:lpwstr>
  </property>
  <property fmtid="{D5CDD505-2E9C-101B-9397-08002B2CF9AE}" pid="7" name="MSIP_Label_17da11e7-ad83-4459-98c6-12a88e2eac78_Name">
    <vt:lpwstr>17da11e7-ad83-4459-98c6-12a88e2eac78</vt:lpwstr>
  </property>
  <property fmtid="{D5CDD505-2E9C-101B-9397-08002B2CF9AE}" pid="8" name="MSIP_Label_17da11e7-ad83-4459-98c6-12a88e2eac78_SiteId">
    <vt:lpwstr>68283f3b-8487-4c86-adb3-a5228f18b893</vt:lpwstr>
  </property>
  <property fmtid="{D5CDD505-2E9C-101B-9397-08002B2CF9AE}" pid="9" name="MSIP_Label_17da11e7-ad83-4459-98c6-12a88e2eac78_ActionId">
    <vt:lpwstr>aa216100-f99d-4e96-b4aa-d612496997e5</vt:lpwstr>
  </property>
  <property fmtid="{D5CDD505-2E9C-101B-9397-08002B2CF9AE}" pid="10" name="MSIP_Label_17da11e7-ad83-4459-98c6-12a88e2eac78_ContentBits">
    <vt:lpwstr>0</vt:lpwstr>
  </property>
  <property fmtid="{D5CDD505-2E9C-101B-9397-08002B2CF9AE}" pid="11" name="MSIP_Label_17da11e7-ad83-4459-98c6-12a88e2eac78_Tag">
    <vt:lpwstr>10, 0, 1, 1</vt:lpwstr>
  </property>
</Properties>
</file>